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xr:revisionPtr revIDLastSave="0" documentId="13_ncr:1_{6DF4A298-399C-4425-B3B3-B998457EE0C4}" xr6:coauthVersionLast="47" xr6:coauthVersionMax="47" xr10:uidLastSave="{00000000-0000-0000-0000-000000000000}"/>
  <bookViews>
    <workbookView xWindow="-120" yWindow="-120" windowWidth="20730" windowHeight="11310" xr2:uid="{EF5A3036-A66F-4429-A6B4-8BE467F357BC}"/>
  </bookViews>
  <sheets>
    <sheet name=" РБ на 1.04.22 изм на 5.08" sheetId="24" r:id="rId1"/>
    <sheet name="страх 10.11.22" sheetId="23" r:id="rId2"/>
    <sheet name="иностранцы 1.07.23)" sheetId="22" r:id="rId3"/>
    <sheet name="белорусы 01.07.23" sheetId="21" r:id="rId4"/>
    <sheet name="СТРАХ на 10.05.23 (2)" sheetId="20" r:id="rId5"/>
    <sheet name="ИГ НА 10.05.23 (2)" sheetId="19" r:id="rId6"/>
    <sheet name=" РБ на 10.05.23  (2)" sheetId="18" r:id="rId7"/>
    <sheet name="СТРАХ на 10.05.23" sheetId="17" r:id="rId8"/>
    <sheet name="ИГ НА 10.05.23" sheetId="16" r:id="rId9"/>
    <sheet name=" РБ на 10.05.23 " sheetId="15" r:id="rId10"/>
    <sheet name="СТРАХ на 1.05.23" sheetId="14" r:id="rId11"/>
    <sheet name="ИГ НА 1.05.23" sheetId="13" r:id="rId12"/>
    <sheet name=" РБ на 1.05.23 " sheetId="12" r:id="rId13"/>
    <sheet name="СТРАХ на 24.05.23" sheetId="11" r:id="rId14"/>
    <sheet name="ИГ НА 23.05.23" sheetId="10" r:id="rId15"/>
    <sheet name=" РБ на 24.05.23 " sheetId="9" r:id="rId16"/>
    <sheet name="белорусы страх. 20.02.23)" sheetId="8" r:id="rId17"/>
    <sheet name="ИГ на 20.02.23" sheetId="7" r:id="rId18"/>
    <sheet name="РБ на 20.02.23" sheetId="6" r:id="rId19"/>
    <sheet name="ТЕЙПИР" sheetId="5" r:id="rId20"/>
    <sheet name="СТРАХ  НА 10.11.22" sheetId="3" r:id="rId21"/>
    <sheet name="ИГна 10.11.22" sheetId="2" r:id="rId22"/>
    <sheet name=" РБ на 10.11.22 " sheetId="1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xlnm.Print_Area" localSheetId="16">'белорусы страх. 20.02.23)'!$A$1:$C$29</definedName>
    <definedName name="_xlnm.Print_Area" localSheetId="17">'ИГ на 20.02.23'!$A$5:$E$170</definedName>
    <definedName name="_xlnm.Print_Area" localSheetId="21">'ИГна 10.11.22'!$A$5:$E$766</definedName>
    <definedName name="_xlnm.Print_Area" localSheetId="2">'иностранцы 1.07.23)'!$A$1:$E$740</definedName>
    <definedName name="_xlnm.Print_Area" localSheetId="20">'СТРАХ  НА 10.11.22'!$A$1:$C$774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1" l="1"/>
  <c r="F37" i="21"/>
  <c r="E40" i="21"/>
  <c r="F40" i="21"/>
  <c r="E43" i="21"/>
  <c r="F43" i="21"/>
  <c r="E46" i="21"/>
  <c r="F46" i="21"/>
  <c r="E49" i="21"/>
  <c r="F49" i="21"/>
  <c r="E52" i="21"/>
  <c r="F52" i="21"/>
  <c r="E55" i="21"/>
  <c r="F55" i="21"/>
  <c r="E58" i="21"/>
  <c r="F58" i="21"/>
  <c r="E61" i="21"/>
  <c r="F61" i="21"/>
  <c r="E64" i="21"/>
  <c r="F64" i="21"/>
  <c r="E67" i="21"/>
  <c r="F67" i="21"/>
  <c r="E70" i="21"/>
  <c r="F70" i="21"/>
  <c r="E73" i="21"/>
  <c r="F73" i="21"/>
  <c r="E76" i="21"/>
  <c r="F76" i="21"/>
  <c r="E80" i="21"/>
  <c r="F80" i="21"/>
  <c r="E86" i="21"/>
  <c r="F86" i="21"/>
  <c r="E89" i="21"/>
  <c r="F89" i="21"/>
  <c r="E92" i="21"/>
  <c r="F92" i="21"/>
  <c r="E95" i="21"/>
  <c r="F95" i="21"/>
  <c r="E98" i="21"/>
  <c r="F98" i="21"/>
  <c r="E101" i="21"/>
  <c r="F101" i="21"/>
  <c r="E108" i="21"/>
  <c r="E111" i="21"/>
  <c r="E114" i="21"/>
  <c r="E117" i="21"/>
  <c r="E120" i="21"/>
  <c r="E123" i="21"/>
  <c r="E129" i="21"/>
  <c r="E132" i="21"/>
  <c r="E135" i="21"/>
  <c r="E138" i="21"/>
  <c r="E141" i="21"/>
  <c r="E144" i="21"/>
  <c r="E147" i="21"/>
  <c r="E150" i="21"/>
  <c r="E153" i="21"/>
  <c r="E156" i="21"/>
  <c r="E159" i="21"/>
  <c r="E162" i="21"/>
  <c r="E165" i="21"/>
  <c r="E168" i="21"/>
  <c r="E171" i="21"/>
  <c r="F181" i="21"/>
  <c r="F184" i="21"/>
  <c r="F190" i="21"/>
  <c r="E193" i="21"/>
  <c r="F193" i="21"/>
  <c r="E221" i="21"/>
  <c r="F221" i="21"/>
  <c r="E230" i="21"/>
  <c r="F230" i="21"/>
  <c r="E235" i="21"/>
  <c r="E238" i="21"/>
  <c r="E241" i="21"/>
  <c r="E244" i="21"/>
  <c r="E247" i="21"/>
  <c r="E250" i="21"/>
  <c r="E253" i="21"/>
  <c r="E256" i="21"/>
  <c r="E259" i="21"/>
  <c r="E262" i="21"/>
  <c r="E265" i="21"/>
  <c r="E268" i="21"/>
  <c r="E271" i="21"/>
  <c r="E274" i="21"/>
  <c r="E277" i="21"/>
  <c r="E280" i="21"/>
  <c r="E286" i="21"/>
  <c r="E289" i="21"/>
  <c r="E293" i="21"/>
  <c r="E296" i="21"/>
  <c r="E546" i="21"/>
  <c r="E18" i="12"/>
  <c r="E21" i="12"/>
  <c r="E24" i="12"/>
  <c r="E27" i="12"/>
  <c r="E30" i="12"/>
  <c r="E33" i="12"/>
  <c r="E36" i="12"/>
  <c r="D416" i="24"/>
  <c r="C416" i="24"/>
  <c r="B415" i="24"/>
  <c r="B414" i="24"/>
  <c r="B416" i="24" s="1"/>
  <c r="D411" i="24"/>
  <c r="D412" i="24" s="1"/>
  <c r="C411" i="24"/>
  <c r="C412" i="24" s="1"/>
  <c r="D408" i="24"/>
  <c r="D409" i="24" s="1"/>
  <c r="C408" i="24"/>
  <c r="B407" i="24"/>
  <c r="D405" i="24"/>
  <c r="D406" i="24" s="1"/>
  <c r="C405" i="24"/>
  <c r="B404" i="24"/>
  <c r="D402" i="24"/>
  <c r="D403" i="24" s="1"/>
  <c r="C402" i="24"/>
  <c r="B401" i="24"/>
  <c r="D399" i="24"/>
  <c r="D400" i="24" s="1"/>
  <c r="C399" i="24"/>
  <c r="B399" i="24" s="1"/>
  <c r="B398" i="24"/>
  <c r="E395" i="24"/>
  <c r="D395" i="24"/>
  <c r="C395" i="24"/>
  <c r="D394" i="24"/>
  <c r="D396" i="24" s="1"/>
  <c r="B394" i="24"/>
  <c r="D393" i="24"/>
  <c r="B393" i="24"/>
  <c r="B392" i="24"/>
  <c r="C390" i="24"/>
  <c r="B390" i="24"/>
  <c r="B389" i="24"/>
  <c r="D388" i="24"/>
  <c r="D390" i="24" s="1"/>
  <c r="B388" i="24"/>
  <c r="D385" i="24"/>
  <c r="D386" i="24" s="1"/>
  <c r="C385" i="24"/>
  <c r="C386" i="24" s="1"/>
  <c r="D382" i="24"/>
  <c r="D383" i="24" s="1"/>
  <c r="C382" i="24"/>
  <c r="B381" i="24"/>
  <c r="D379" i="24"/>
  <c r="D380" i="24" s="1"/>
  <c r="C379" i="24"/>
  <c r="B379" i="24" s="1"/>
  <c r="B378" i="24"/>
  <c r="D376" i="24"/>
  <c r="D377" i="24" s="1"/>
  <c r="C376" i="24"/>
  <c r="B375" i="24"/>
  <c r="D373" i="24"/>
  <c r="D374" i="24" s="1"/>
  <c r="C373" i="24"/>
  <c r="B372" i="24"/>
  <c r="D370" i="24"/>
  <c r="D371" i="24" s="1"/>
  <c r="C370" i="24"/>
  <c r="B369" i="24"/>
  <c r="D367" i="24"/>
  <c r="D368" i="24" s="1"/>
  <c r="C367" i="24"/>
  <c r="B367" i="24" s="1"/>
  <c r="B366" i="24"/>
  <c r="D364" i="24"/>
  <c r="D365" i="24" s="1"/>
  <c r="C364" i="24"/>
  <c r="B363" i="24"/>
  <c r="D361" i="24"/>
  <c r="D362" i="24" s="1"/>
  <c r="C361" i="24"/>
  <c r="B360" i="24"/>
  <c r="D358" i="24"/>
  <c r="D359" i="24" s="1"/>
  <c r="C358" i="24"/>
  <c r="B357" i="24"/>
  <c r="D355" i="24"/>
  <c r="D356" i="24" s="1"/>
  <c r="C355" i="24"/>
  <c r="B355" i="24" s="1"/>
  <c r="B354" i="24"/>
  <c r="D352" i="24"/>
  <c r="D353" i="24" s="1"/>
  <c r="C352" i="24"/>
  <c r="B351" i="24"/>
  <c r="D349" i="24"/>
  <c r="D350" i="24" s="1"/>
  <c r="C349" i="24"/>
  <c r="B348" i="24"/>
  <c r="D346" i="24"/>
  <c r="D347" i="24" s="1"/>
  <c r="C346" i="24"/>
  <c r="B345" i="24"/>
  <c r="D343" i="24"/>
  <c r="D344" i="24" s="1"/>
  <c r="C343" i="24"/>
  <c r="B343" i="24" s="1"/>
  <c r="B342" i="24"/>
  <c r="D340" i="24"/>
  <c r="D341" i="24" s="1"/>
  <c r="C340" i="24"/>
  <c r="B339" i="24"/>
  <c r="D337" i="24"/>
  <c r="D338" i="24" s="1"/>
  <c r="C337" i="24"/>
  <c r="B336" i="24"/>
  <c r="D334" i="24"/>
  <c r="D335" i="24" s="1"/>
  <c r="C334" i="24"/>
  <c r="B333" i="24"/>
  <c r="D331" i="24"/>
  <c r="D332" i="24" s="1"/>
  <c r="C331" i="24"/>
  <c r="B331" i="24" s="1"/>
  <c r="B330" i="24"/>
  <c r="D328" i="24"/>
  <c r="D329" i="24" s="1"/>
  <c r="C328" i="24"/>
  <c r="B327" i="24"/>
  <c r="D325" i="24"/>
  <c r="D326" i="24" s="1"/>
  <c r="C325" i="24"/>
  <c r="B324" i="24"/>
  <c r="D322" i="24"/>
  <c r="D323" i="24" s="1"/>
  <c r="C322" i="24"/>
  <c r="B321" i="24"/>
  <c r="D319" i="24"/>
  <c r="D320" i="24" s="1"/>
  <c r="C319" i="24"/>
  <c r="B319" i="24" s="1"/>
  <c r="B318" i="24"/>
  <c r="D316" i="24"/>
  <c r="D317" i="24" s="1"/>
  <c r="C316" i="24"/>
  <c r="B315" i="24"/>
  <c r="D313" i="24"/>
  <c r="D314" i="24" s="1"/>
  <c r="C313" i="24"/>
  <c r="B312" i="24"/>
  <c r="D310" i="24"/>
  <c r="D311" i="24" s="1"/>
  <c r="C310" i="24"/>
  <c r="B309" i="24"/>
  <c r="D307" i="24"/>
  <c r="D308" i="24" s="1"/>
  <c r="C307" i="24"/>
  <c r="B307" i="24" s="1"/>
  <c r="B306" i="24"/>
  <c r="D304" i="24"/>
  <c r="D305" i="24" s="1"/>
  <c r="C304" i="24"/>
  <c r="B303" i="24"/>
  <c r="D301" i="24"/>
  <c r="D302" i="24" s="1"/>
  <c r="C301" i="24"/>
  <c r="B300" i="24"/>
  <c r="D298" i="24"/>
  <c r="D299" i="24" s="1"/>
  <c r="C298" i="24"/>
  <c r="B297" i="24"/>
  <c r="D295" i="24"/>
  <c r="D296" i="24" s="1"/>
  <c r="C295" i="24"/>
  <c r="B295" i="24" s="1"/>
  <c r="B294" i="24"/>
  <c r="D292" i="24"/>
  <c r="D293" i="24" s="1"/>
  <c r="C292" i="24"/>
  <c r="B291" i="24"/>
  <c r="D289" i="24"/>
  <c r="D290" i="24" s="1"/>
  <c r="C289" i="24"/>
  <c r="B288" i="24"/>
  <c r="D286" i="24"/>
  <c r="D287" i="24" s="1"/>
  <c r="C286" i="24"/>
  <c r="B285" i="24"/>
  <c r="D283" i="24"/>
  <c r="D284" i="24" s="1"/>
  <c r="C283" i="24"/>
  <c r="B283" i="24" s="1"/>
  <c r="B282" i="24"/>
  <c r="D280" i="24"/>
  <c r="D281" i="24" s="1"/>
  <c r="C280" i="24"/>
  <c r="B279" i="24"/>
  <c r="D277" i="24"/>
  <c r="D278" i="24" s="1"/>
  <c r="C277" i="24"/>
  <c r="B276" i="24"/>
  <c r="D274" i="24"/>
  <c r="D275" i="24" s="1"/>
  <c r="C274" i="24"/>
  <c r="B273" i="24"/>
  <c r="D271" i="24"/>
  <c r="D272" i="24" s="1"/>
  <c r="C271" i="24"/>
  <c r="B270" i="24"/>
  <c r="D268" i="24"/>
  <c r="D269" i="24" s="1"/>
  <c r="C268" i="24"/>
  <c r="C269" i="24" s="1"/>
  <c r="B269" i="24" s="1"/>
  <c r="B267" i="24"/>
  <c r="D263" i="24"/>
  <c r="D264" i="24" s="1"/>
  <c r="C263" i="24"/>
  <c r="B262" i="24"/>
  <c r="D260" i="24"/>
  <c r="D261" i="24" s="1"/>
  <c r="C260" i="24"/>
  <c r="B260" i="24" s="1"/>
  <c r="B259" i="24"/>
  <c r="D257" i="24"/>
  <c r="D258" i="24" s="1"/>
  <c r="C257" i="24"/>
  <c r="B256" i="24"/>
  <c r="D254" i="24"/>
  <c r="D255" i="24" s="1"/>
  <c r="C254" i="24"/>
  <c r="C255" i="24" s="1"/>
  <c r="B255" i="24" s="1"/>
  <c r="B253" i="24"/>
  <c r="D251" i="24"/>
  <c r="D252" i="24" s="1"/>
  <c r="C251" i="24"/>
  <c r="B250" i="24"/>
  <c r="D248" i="24"/>
  <c r="D249" i="24" s="1"/>
  <c r="C248" i="24"/>
  <c r="A247" i="24"/>
  <c r="D246" i="24"/>
  <c r="C245" i="24"/>
  <c r="C246" i="24" s="1"/>
  <c r="B246" i="24" s="1"/>
  <c r="B244" i="24"/>
  <c r="D243" i="24"/>
  <c r="C242" i="24"/>
  <c r="B241" i="24"/>
  <c r="E239" i="24"/>
  <c r="D239" i="24"/>
  <c r="D240" i="24" s="1"/>
  <c r="C239" i="24"/>
  <c r="B238" i="24"/>
  <c r="E236" i="24"/>
  <c r="D236" i="24"/>
  <c r="D237" i="24" s="1"/>
  <c r="C236" i="24"/>
  <c r="B235" i="24"/>
  <c r="E232" i="24"/>
  <c r="D232" i="24"/>
  <c r="D233" i="24" s="1"/>
  <c r="C232" i="24"/>
  <c r="B231" i="24"/>
  <c r="E229" i="24"/>
  <c r="D229" i="24"/>
  <c r="D230" i="24" s="1"/>
  <c r="C229" i="24"/>
  <c r="B228" i="24"/>
  <c r="D226" i="24"/>
  <c r="D227" i="24" s="1"/>
  <c r="C226" i="24"/>
  <c r="B225" i="24"/>
  <c r="E223" i="24"/>
  <c r="D223" i="24"/>
  <c r="D224" i="24" s="1"/>
  <c r="C223" i="24"/>
  <c r="B223" i="24" s="1"/>
  <c r="B222" i="24"/>
  <c r="E220" i="24"/>
  <c r="D220" i="24"/>
  <c r="D221" i="24" s="1"/>
  <c r="C220" i="24"/>
  <c r="B219" i="24"/>
  <c r="E217" i="24"/>
  <c r="D217" i="24"/>
  <c r="D218" i="24" s="1"/>
  <c r="C217" i="24"/>
  <c r="B217" i="24" s="1"/>
  <c r="B216" i="24"/>
  <c r="E214" i="24"/>
  <c r="D214" i="24"/>
  <c r="D215" i="24" s="1"/>
  <c r="C214" i="24"/>
  <c r="B214" i="24" s="1"/>
  <c r="B213" i="24"/>
  <c r="E211" i="24"/>
  <c r="D211" i="24"/>
  <c r="D212" i="24" s="1"/>
  <c r="C211" i="24"/>
  <c r="B211" i="24" s="1"/>
  <c r="B210" i="24"/>
  <c r="E208" i="24"/>
  <c r="D208" i="24"/>
  <c r="D209" i="24" s="1"/>
  <c r="C208" i="24"/>
  <c r="B207" i="24"/>
  <c r="E205" i="24"/>
  <c r="D205" i="24"/>
  <c r="D206" i="24" s="1"/>
  <c r="C205" i="24"/>
  <c r="B205" i="24" s="1"/>
  <c r="B204" i="24"/>
  <c r="E202" i="24"/>
  <c r="D202" i="24"/>
  <c r="D203" i="24" s="1"/>
  <c r="C202" i="24"/>
  <c r="B202" i="24" s="1"/>
  <c r="B201" i="24"/>
  <c r="E199" i="24"/>
  <c r="D199" i="24"/>
  <c r="D200" i="24" s="1"/>
  <c r="C199" i="24"/>
  <c r="B199" i="24" s="1"/>
  <c r="B198" i="24"/>
  <c r="E196" i="24"/>
  <c r="D196" i="24"/>
  <c r="D197" i="24" s="1"/>
  <c r="C196" i="24"/>
  <c r="B195" i="24"/>
  <c r="E193" i="24"/>
  <c r="D193" i="24"/>
  <c r="D194" i="24" s="1"/>
  <c r="C193" i="24"/>
  <c r="B193" i="24" s="1"/>
  <c r="B192" i="24"/>
  <c r="E190" i="24"/>
  <c r="D190" i="24"/>
  <c r="D191" i="24" s="1"/>
  <c r="C190" i="24"/>
  <c r="B189" i="24"/>
  <c r="E187" i="24"/>
  <c r="D187" i="24"/>
  <c r="D188" i="24" s="1"/>
  <c r="C187" i="24"/>
  <c r="B187" i="24" s="1"/>
  <c r="B186" i="24"/>
  <c r="E184" i="24"/>
  <c r="D184" i="24"/>
  <c r="D185" i="24" s="1"/>
  <c r="C184" i="24"/>
  <c r="B183" i="24"/>
  <c r="E181" i="24"/>
  <c r="D181" i="24"/>
  <c r="D182" i="24" s="1"/>
  <c r="C181" i="24"/>
  <c r="B181" i="24" s="1"/>
  <c r="B180" i="24"/>
  <c r="E178" i="24"/>
  <c r="D178" i="24"/>
  <c r="D179" i="24" s="1"/>
  <c r="C178" i="24"/>
  <c r="B178" i="24" s="1"/>
  <c r="B177" i="24"/>
  <c r="D173" i="24"/>
  <c r="D174" i="24" s="1"/>
  <c r="C173" i="24"/>
  <c r="C174" i="24" s="1"/>
  <c r="B174" i="24" s="1"/>
  <c r="B172" i="24"/>
  <c r="D171" i="24"/>
  <c r="C170" i="24"/>
  <c r="B170" i="24" s="1"/>
  <c r="B169" i="24"/>
  <c r="E167" i="24"/>
  <c r="D167" i="24"/>
  <c r="D168" i="24" s="1"/>
  <c r="C167" i="24"/>
  <c r="B167" i="24" s="1"/>
  <c r="B166" i="24"/>
  <c r="E164" i="24"/>
  <c r="D164" i="24"/>
  <c r="D165" i="24" s="1"/>
  <c r="C164" i="24"/>
  <c r="B164" i="24" s="1"/>
  <c r="B163" i="24"/>
  <c r="E161" i="24"/>
  <c r="D161" i="24"/>
  <c r="D162" i="24" s="1"/>
  <c r="C161" i="24"/>
  <c r="B161" i="24" s="1"/>
  <c r="B160" i="24"/>
  <c r="E158" i="24"/>
  <c r="D158" i="24"/>
  <c r="D159" i="24" s="1"/>
  <c r="C158" i="24"/>
  <c r="B158" i="24" s="1"/>
  <c r="B157" i="24"/>
  <c r="E155" i="24"/>
  <c r="D155" i="24"/>
  <c r="D156" i="24" s="1"/>
  <c r="C155" i="24"/>
  <c r="B155" i="24" s="1"/>
  <c r="B154" i="24"/>
  <c r="E152" i="24"/>
  <c r="D152" i="24"/>
  <c r="D153" i="24" s="1"/>
  <c r="C152" i="24"/>
  <c r="B152" i="24" s="1"/>
  <c r="B151" i="24"/>
  <c r="E149" i="24"/>
  <c r="D149" i="24"/>
  <c r="D150" i="24" s="1"/>
  <c r="C149" i="24"/>
  <c r="B149" i="24" s="1"/>
  <c r="B148" i="24"/>
  <c r="E146" i="24"/>
  <c r="D146" i="24"/>
  <c r="D147" i="24" s="1"/>
  <c r="C146" i="24"/>
  <c r="B146" i="24" s="1"/>
  <c r="B145" i="24"/>
  <c r="E143" i="24"/>
  <c r="D143" i="24"/>
  <c r="D144" i="24" s="1"/>
  <c r="C143" i="24"/>
  <c r="B143" i="24" s="1"/>
  <c r="B142" i="24"/>
  <c r="E140" i="24"/>
  <c r="D140" i="24"/>
  <c r="D141" i="24" s="1"/>
  <c r="C140" i="24"/>
  <c r="B140" i="24" s="1"/>
  <c r="B139" i="24"/>
  <c r="E137" i="24"/>
  <c r="D137" i="24"/>
  <c r="D138" i="24" s="1"/>
  <c r="C137" i="24"/>
  <c r="B137" i="24" s="1"/>
  <c r="B136" i="24"/>
  <c r="E134" i="24"/>
  <c r="D134" i="24"/>
  <c r="D135" i="24" s="1"/>
  <c r="C134" i="24"/>
  <c r="B134" i="24" s="1"/>
  <c r="B133" i="24"/>
  <c r="E131" i="24"/>
  <c r="D131" i="24"/>
  <c r="D132" i="24" s="1"/>
  <c r="C131" i="24"/>
  <c r="B131" i="24" s="1"/>
  <c r="B130" i="24"/>
  <c r="E128" i="24"/>
  <c r="D128" i="24"/>
  <c r="D129" i="24" s="1"/>
  <c r="C128" i="24"/>
  <c r="B128" i="24" s="1"/>
  <c r="B127" i="24"/>
  <c r="E125" i="24"/>
  <c r="D125" i="24"/>
  <c r="D126" i="24" s="1"/>
  <c r="C125" i="24"/>
  <c r="B125" i="24" s="1"/>
  <c r="B124" i="24"/>
  <c r="D123" i="24"/>
  <c r="C122" i="24"/>
  <c r="B122" i="24" s="1"/>
  <c r="B121" i="24"/>
  <c r="E119" i="24"/>
  <c r="D119" i="24"/>
  <c r="D120" i="24" s="1"/>
  <c r="C119" i="24"/>
  <c r="B119" i="24" s="1"/>
  <c r="B118" i="24"/>
  <c r="E116" i="24"/>
  <c r="D116" i="24"/>
  <c r="D117" i="24" s="1"/>
  <c r="C116" i="24"/>
  <c r="B116" i="24" s="1"/>
  <c r="B115" i="24"/>
  <c r="E113" i="24"/>
  <c r="D113" i="24"/>
  <c r="D114" i="24" s="1"/>
  <c r="C113" i="24"/>
  <c r="B113" i="24" s="1"/>
  <c r="B112" i="24"/>
  <c r="E110" i="24"/>
  <c r="D110" i="24"/>
  <c r="D111" i="24" s="1"/>
  <c r="C110" i="24"/>
  <c r="B110" i="24" s="1"/>
  <c r="B109" i="24"/>
  <c r="E107" i="24"/>
  <c r="D107" i="24"/>
  <c r="D108" i="24" s="1"/>
  <c r="C107" i="24"/>
  <c r="B107" i="24" s="1"/>
  <c r="B106" i="24"/>
  <c r="E104" i="24"/>
  <c r="D104" i="24"/>
  <c r="D105" i="24" s="1"/>
  <c r="C104" i="24"/>
  <c r="B104" i="24" s="1"/>
  <c r="B103" i="24"/>
  <c r="D102" i="24"/>
  <c r="C101" i="24"/>
  <c r="B101" i="24" s="1"/>
  <c r="B100" i="24"/>
  <c r="F97" i="24"/>
  <c r="E97" i="24"/>
  <c r="D97" i="24"/>
  <c r="D98" i="24" s="1"/>
  <c r="C97" i="24"/>
  <c r="B97" i="24" s="1"/>
  <c r="B96" i="24"/>
  <c r="F94" i="24"/>
  <c r="E94" i="24"/>
  <c r="D94" i="24"/>
  <c r="D95" i="24" s="1"/>
  <c r="C94" i="24"/>
  <c r="C95" i="24" s="1"/>
  <c r="B95" i="24" s="1"/>
  <c r="B93" i="24"/>
  <c r="F91" i="24"/>
  <c r="E91" i="24"/>
  <c r="D91" i="24"/>
  <c r="D92" i="24" s="1"/>
  <c r="C91" i="24"/>
  <c r="C92" i="24" s="1"/>
  <c r="B92" i="24" s="1"/>
  <c r="B90" i="24"/>
  <c r="F88" i="24"/>
  <c r="E88" i="24"/>
  <c r="D88" i="24"/>
  <c r="D89" i="24" s="1"/>
  <c r="C88" i="24"/>
  <c r="C89" i="24" s="1"/>
  <c r="B89" i="24" s="1"/>
  <c r="B87" i="24"/>
  <c r="F85" i="24"/>
  <c r="E85" i="24"/>
  <c r="D85" i="24"/>
  <c r="C85" i="24"/>
  <c r="C84" i="24"/>
  <c r="F82" i="24"/>
  <c r="E82" i="24"/>
  <c r="D82" i="24"/>
  <c r="D83" i="24" s="1"/>
  <c r="C82" i="24"/>
  <c r="C83" i="24" s="1"/>
  <c r="B83" i="24" s="1"/>
  <c r="B81" i="24"/>
  <c r="D79" i="24"/>
  <c r="D80" i="24" s="1"/>
  <c r="C79" i="24"/>
  <c r="C80" i="24" s="1"/>
  <c r="B80" i="24" s="1"/>
  <c r="B78" i="24"/>
  <c r="F76" i="24"/>
  <c r="E76" i="24"/>
  <c r="D76" i="24"/>
  <c r="D77" i="24" s="1"/>
  <c r="C76" i="24"/>
  <c r="B76" i="24" s="1"/>
  <c r="B75" i="24"/>
  <c r="F72" i="24"/>
  <c r="E72" i="24"/>
  <c r="D72" i="24"/>
  <c r="D73" i="24" s="1"/>
  <c r="C72" i="24"/>
  <c r="C73" i="24" s="1"/>
  <c r="F69" i="24"/>
  <c r="E69" i="24"/>
  <c r="D69" i="24"/>
  <c r="D70" i="24" s="1"/>
  <c r="C69" i="24"/>
  <c r="C70" i="24" s="1"/>
  <c r="F66" i="24"/>
  <c r="E66" i="24"/>
  <c r="D66" i="24"/>
  <c r="D67" i="24" s="1"/>
  <c r="C66" i="24"/>
  <c r="C67" i="24" s="1"/>
  <c r="B67" i="24" s="1"/>
  <c r="B65" i="24"/>
  <c r="F63" i="24"/>
  <c r="E63" i="24"/>
  <c r="D63" i="24"/>
  <c r="D64" i="24" s="1"/>
  <c r="C63" i="24"/>
  <c r="C64" i="24" s="1"/>
  <c r="B64" i="24" s="1"/>
  <c r="B62" i="24"/>
  <c r="F60" i="24"/>
  <c r="E60" i="24"/>
  <c r="D60" i="24"/>
  <c r="D61" i="24" s="1"/>
  <c r="C60" i="24"/>
  <c r="C61" i="24" s="1"/>
  <c r="B61" i="24" s="1"/>
  <c r="B59" i="24"/>
  <c r="F57" i="24"/>
  <c r="E57" i="24"/>
  <c r="D57" i="24"/>
  <c r="D58" i="24" s="1"/>
  <c r="C57" i="24"/>
  <c r="C58" i="24" s="1"/>
  <c r="B58" i="24" s="1"/>
  <c r="B56" i="24"/>
  <c r="F54" i="24"/>
  <c r="E54" i="24"/>
  <c r="D54" i="24"/>
  <c r="D55" i="24" s="1"/>
  <c r="C54" i="24"/>
  <c r="B54" i="24" s="1"/>
  <c r="B53" i="24"/>
  <c r="F51" i="24"/>
  <c r="E51" i="24"/>
  <c r="D51" i="24"/>
  <c r="D52" i="24" s="1"/>
  <c r="C51" i="24"/>
  <c r="C52" i="24" s="1"/>
  <c r="B52" i="24" s="1"/>
  <c r="B50" i="24"/>
  <c r="F48" i="24"/>
  <c r="E48" i="24"/>
  <c r="D48" i="24"/>
  <c r="D49" i="24" s="1"/>
  <c r="C48" i="24"/>
  <c r="C49" i="24" s="1"/>
  <c r="B49" i="24" s="1"/>
  <c r="B47" i="24"/>
  <c r="F45" i="24"/>
  <c r="E45" i="24"/>
  <c r="D45" i="24"/>
  <c r="D46" i="24" s="1"/>
  <c r="C45" i="24"/>
  <c r="C46" i="24" s="1"/>
  <c r="B46" i="24" s="1"/>
  <c r="B44" i="24"/>
  <c r="F42" i="24"/>
  <c r="E42" i="24"/>
  <c r="D42" i="24"/>
  <c r="D43" i="24" s="1"/>
  <c r="C42" i="24"/>
  <c r="B42" i="24" s="1"/>
  <c r="B41" i="24"/>
  <c r="F39" i="24"/>
  <c r="E39" i="24"/>
  <c r="D39" i="24"/>
  <c r="D40" i="24" s="1"/>
  <c r="C39" i="24"/>
  <c r="C40" i="24" s="1"/>
  <c r="B40" i="24" s="1"/>
  <c r="B38" i="24"/>
  <c r="F36" i="24"/>
  <c r="E36" i="24"/>
  <c r="D36" i="24"/>
  <c r="D37" i="24" s="1"/>
  <c r="C36" i="24"/>
  <c r="C37" i="24" s="1"/>
  <c r="B37" i="24" s="1"/>
  <c r="B35" i="24"/>
  <c r="F33" i="24"/>
  <c r="E33" i="24"/>
  <c r="D33" i="24"/>
  <c r="D34" i="24" s="1"/>
  <c r="C33" i="24"/>
  <c r="C34" i="24" s="1"/>
  <c r="B34" i="24" s="1"/>
  <c r="B32" i="24"/>
  <c r="F30" i="24"/>
  <c r="E30" i="24"/>
  <c r="D30" i="24"/>
  <c r="D31" i="24" s="1"/>
  <c r="C30" i="24"/>
  <c r="B30" i="24" s="1"/>
  <c r="B29" i="24"/>
  <c r="F27" i="24"/>
  <c r="D27" i="24"/>
  <c r="F26" i="24"/>
  <c r="D26" i="24"/>
  <c r="F25" i="24"/>
  <c r="D25" i="24"/>
  <c r="F24" i="24"/>
  <c r="D24" i="24"/>
  <c r="F23" i="24"/>
  <c r="D23" i="24"/>
  <c r="B23" i="24"/>
  <c r="C22" i="24"/>
  <c r="F22" i="24" s="1"/>
  <c r="F21" i="24"/>
  <c r="D21" i="24"/>
  <c r="B21" i="24"/>
  <c r="C20" i="24"/>
  <c r="D20" i="24" s="1"/>
  <c r="F18" i="24"/>
  <c r="D18" i="24"/>
  <c r="B18" i="24"/>
  <c r="F17" i="24"/>
  <c r="D17" i="24"/>
  <c r="B17" i="24"/>
  <c r="C19" i="24"/>
  <c r="C605" i="23"/>
  <c r="D604" i="23"/>
  <c r="D605" i="23" s="1"/>
  <c r="C601" i="23"/>
  <c r="D600" i="23"/>
  <c r="D601" i="23" s="1"/>
  <c r="C597" i="23"/>
  <c r="D596" i="23"/>
  <c r="D597" i="23" s="1"/>
  <c r="C593" i="23"/>
  <c r="D592" i="23"/>
  <c r="D593" i="23" s="1"/>
  <c r="C589" i="23"/>
  <c r="D588" i="23"/>
  <c r="D589" i="23" s="1"/>
  <c r="C585" i="23"/>
  <c r="D584" i="23"/>
  <c r="D585" i="23" s="1"/>
  <c r="D581" i="23"/>
  <c r="C581" i="23"/>
  <c r="C577" i="23"/>
  <c r="D576" i="23"/>
  <c r="D577" i="23" s="1"/>
  <c r="D573" i="23"/>
  <c r="C568" i="23"/>
  <c r="A568" i="23"/>
  <c r="D567" i="23"/>
  <c r="C567" i="23"/>
  <c r="C573" i="23" s="1"/>
  <c r="B573" i="23" s="1"/>
  <c r="B566" i="23"/>
  <c r="B565" i="23"/>
  <c r="D563" i="23"/>
  <c r="D562" i="23"/>
  <c r="C562" i="23"/>
  <c r="C563" i="23" s="1"/>
  <c r="D560" i="23"/>
  <c r="D559" i="23"/>
  <c r="C559" i="23"/>
  <c r="B558" i="23"/>
  <c r="D556" i="23"/>
  <c r="D557" i="23" s="1"/>
  <c r="C556" i="23"/>
  <c r="B556" i="23" s="1"/>
  <c r="B555" i="23"/>
  <c r="D553" i="23"/>
  <c r="D554" i="23" s="1"/>
  <c r="C553" i="23"/>
  <c r="B552" i="23"/>
  <c r="D550" i="23"/>
  <c r="D551" i="23" s="1"/>
  <c r="C550" i="23"/>
  <c r="C551" i="23" s="1"/>
  <c r="B551" i="23" s="1"/>
  <c r="B550" i="23"/>
  <c r="B549" i="23"/>
  <c r="B547" i="23"/>
  <c r="E546" i="23"/>
  <c r="D546" i="23"/>
  <c r="D547" i="23" s="1"/>
  <c r="C546" i="23"/>
  <c r="C547" i="23" s="1"/>
  <c r="B546" i="23"/>
  <c r="D545" i="23"/>
  <c r="B545" i="23"/>
  <c r="D544" i="23"/>
  <c r="B544" i="23"/>
  <c r="B543" i="23"/>
  <c r="D541" i="23"/>
  <c r="C541" i="23"/>
  <c r="B541" i="23"/>
  <c r="D539" i="23"/>
  <c r="B539" i="23"/>
  <c r="B538" i="23"/>
  <c r="D536" i="23"/>
  <c r="D535" i="23"/>
  <c r="C535" i="23"/>
  <c r="C536" i="23" s="1"/>
  <c r="D532" i="23"/>
  <c r="D533" i="23" s="1"/>
  <c r="C532" i="23"/>
  <c r="B531" i="23"/>
  <c r="D529" i="23"/>
  <c r="D530" i="23" s="1"/>
  <c r="C529" i="23"/>
  <c r="C530" i="23" s="1"/>
  <c r="B530" i="23" s="1"/>
  <c r="B529" i="23"/>
  <c r="B528" i="23"/>
  <c r="D527" i="23"/>
  <c r="D526" i="23"/>
  <c r="C526" i="23"/>
  <c r="B525" i="23"/>
  <c r="D523" i="23"/>
  <c r="D524" i="23" s="1"/>
  <c r="C523" i="23"/>
  <c r="B523" i="23" s="1"/>
  <c r="B522" i="23"/>
  <c r="D520" i="23"/>
  <c r="D521" i="23" s="1"/>
  <c r="C520" i="23"/>
  <c r="B519" i="23"/>
  <c r="D517" i="23"/>
  <c r="D518" i="23" s="1"/>
  <c r="C517" i="23"/>
  <c r="C518" i="23" s="1"/>
  <c r="B518" i="23" s="1"/>
  <c r="B517" i="23"/>
  <c r="B516" i="23"/>
  <c r="D515" i="23"/>
  <c r="D514" i="23"/>
  <c r="C514" i="23"/>
  <c r="B513" i="23"/>
  <c r="D511" i="23"/>
  <c r="D512" i="23" s="1"/>
  <c r="C511" i="23"/>
  <c r="B511" i="23" s="1"/>
  <c r="B510" i="23"/>
  <c r="D508" i="23"/>
  <c r="D509" i="23" s="1"/>
  <c r="C508" i="23"/>
  <c r="B507" i="23"/>
  <c r="D505" i="23"/>
  <c r="D506" i="23" s="1"/>
  <c r="C505" i="23"/>
  <c r="C506" i="23" s="1"/>
  <c r="B506" i="23" s="1"/>
  <c r="B505" i="23"/>
  <c r="B504" i="23"/>
  <c r="D503" i="23"/>
  <c r="D502" i="23"/>
  <c r="C502" i="23"/>
  <c r="B501" i="23"/>
  <c r="D499" i="23"/>
  <c r="D500" i="23" s="1"/>
  <c r="C499" i="23"/>
  <c r="B499" i="23" s="1"/>
  <c r="B498" i="23"/>
  <c r="D496" i="23"/>
  <c r="D497" i="23" s="1"/>
  <c r="C496" i="23"/>
  <c r="B495" i="23"/>
  <c r="D493" i="23"/>
  <c r="D494" i="23" s="1"/>
  <c r="C493" i="23"/>
  <c r="C494" i="23" s="1"/>
  <c r="B494" i="23" s="1"/>
  <c r="B493" i="23"/>
  <c r="B492" i="23"/>
  <c r="D491" i="23"/>
  <c r="D490" i="23"/>
  <c r="C490" i="23"/>
  <c r="B489" i="23"/>
  <c r="D487" i="23"/>
  <c r="D488" i="23" s="1"/>
  <c r="C487" i="23"/>
  <c r="B487" i="23" s="1"/>
  <c r="B486" i="23"/>
  <c r="D484" i="23"/>
  <c r="D485" i="23" s="1"/>
  <c r="C484" i="23"/>
  <c r="B483" i="23"/>
  <c r="D481" i="23"/>
  <c r="D482" i="23" s="1"/>
  <c r="C481" i="23"/>
  <c r="C482" i="23" s="1"/>
  <c r="B482" i="23" s="1"/>
  <c r="B481" i="23"/>
  <c r="B480" i="23"/>
  <c r="D479" i="23"/>
  <c r="D478" i="23"/>
  <c r="C478" i="23"/>
  <c r="B477" i="23"/>
  <c r="D475" i="23"/>
  <c r="D476" i="23" s="1"/>
  <c r="C475" i="23"/>
  <c r="B475" i="23" s="1"/>
  <c r="B474" i="23"/>
  <c r="D472" i="23"/>
  <c r="D473" i="23" s="1"/>
  <c r="C472" i="23"/>
  <c r="B471" i="23"/>
  <c r="D469" i="23"/>
  <c r="D470" i="23" s="1"/>
  <c r="C469" i="23"/>
  <c r="C470" i="23" s="1"/>
  <c r="B470" i="23" s="1"/>
  <c r="B469" i="23"/>
  <c r="B468" i="23"/>
  <c r="D467" i="23"/>
  <c r="D466" i="23"/>
  <c r="C466" i="23"/>
  <c r="B465" i="23"/>
  <c r="D463" i="23"/>
  <c r="D464" i="23" s="1"/>
  <c r="C463" i="23"/>
  <c r="B463" i="23" s="1"/>
  <c r="B462" i="23"/>
  <c r="D460" i="23"/>
  <c r="D461" i="23" s="1"/>
  <c r="C460" i="23"/>
  <c r="B459" i="23"/>
  <c r="D457" i="23"/>
  <c r="D458" i="23" s="1"/>
  <c r="C457" i="23"/>
  <c r="C458" i="23" s="1"/>
  <c r="B458" i="23" s="1"/>
  <c r="B457" i="23"/>
  <c r="B456" i="23"/>
  <c r="D455" i="23"/>
  <c r="D454" i="23"/>
  <c r="C454" i="23"/>
  <c r="B453" i="23"/>
  <c r="D451" i="23"/>
  <c r="D452" i="23" s="1"/>
  <c r="C451" i="23"/>
  <c r="B451" i="23" s="1"/>
  <c r="B450" i="23"/>
  <c r="D448" i="23"/>
  <c r="D449" i="23" s="1"/>
  <c r="C448" i="23"/>
  <c r="B447" i="23"/>
  <c r="D445" i="23"/>
  <c r="D446" i="23" s="1"/>
  <c r="C445" i="23"/>
  <c r="C446" i="23" s="1"/>
  <c r="B446" i="23" s="1"/>
  <c r="B445" i="23"/>
  <c r="B444" i="23"/>
  <c r="D443" i="23"/>
  <c r="D442" i="23"/>
  <c r="C442" i="23"/>
  <c r="B441" i="23"/>
  <c r="D439" i="23"/>
  <c r="D440" i="23" s="1"/>
  <c r="C439" i="23"/>
  <c r="B439" i="23" s="1"/>
  <c r="B438" i="23"/>
  <c r="D436" i="23"/>
  <c r="D437" i="23" s="1"/>
  <c r="C436" i="23"/>
  <c r="B435" i="23"/>
  <c r="D433" i="23"/>
  <c r="D434" i="23" s="1"/>
  <c r="C433" i="23"/>
  <c r="B433" i="23" s="1"/>
  <c r="B432" i="23"/>
  <c r="D430" i="23"/>
  <c r="D431" i="23" s="1"/>
  <c r="C430" i="23"/>
  <c r="B430" i="23" s="1"/>
  <c r="B429" i="23"/>
  <c r="D427" i="23"/>
  <c r="D428" i="23" s="1"/>
  <c r="C427" i="23"/>
  <c r="B426" i="23"/>
  <c r="D424" i="23"/>
  <c r="D425" i="23" s="1"/>
  <c r="C424" i="23"/>
  <c r="C425" i="23" s="1"/>
  <c r="B425" i="23" s="1"/>
  <c r="B424" i="23"/>
  <c r="B423" i="23"/>
  <c r="D422" i="23"/>
  <c r="D421" i="23"/>
  <c r="C421" i="23"/>
  <c r="B420" i="23"/>
  <c r="D418" i="23"/>
  <c r="D419" i="23" s="1"/>
  <c r="C418" i="23"/>
  <c r="B418" i="23" s="1"/>
  <c r="B417" i="23"/>
  <c r="D413" i="23"/>
  <c r="D414" i="23" s="1"/>
  <c r="C413" i="23"/>
  <c r="B412" i="23"/>
  <c r="D410" i="23"/>
  <c r="D411" i="23" s="1"/>
  <c r="C410" i="23"/>
  <c r="C411" i="23" s="1"/>
  <c r="B411" i="23" s="1"/>
  <c r="B410" i="23"/>
  <c r="B409" i="23"/>
  <c r="D408" i="23"/>
  <c r="D407" i="23"/>
  <c r="C407" i="23"/>
  <c r="B406" i="23"/>
  <c r="D404" i="23"/>
  <c r="D405" i="23" s="1"/>
  <c r="C404" i="23"/>
  <c r="B404" i="23" s="1"/>
  <c r="B403" i="23"/>
  <c r="D401" i="23"/>
  <c r="D402" i="23" s="1"/>
  <c r="C401" i="23"/>
  <c r="B400" i="23"/>
  <c r="D398" i="23"/>
  <c r="D399" i="23" s="1"/>
  <c r="C398" i="23"/>
  <c r="C399" i="23" s="1"/>
  <c r="B399" i="23" s="1"/>
  <c r="B398" i="23"/>
  <c r="B397" i="23"/>
  <c r="D396" i="23"/>
  <c r="D395" i="23"/>
  <c r="C395" i="23"/>
  <c r="B394" i="23"/>
  <c r="D392" i="23"/>
  <c r="D393" i="23" s="1"/>
  <c r="C392" i="23"/>
  <c r="B392" i="23" s="1"/>
  <c r="B391" i="23"/>
  <c r="D389" i="23"/>
  <c r="D390" i="23" s="1"/>
  <c r="C389" i="23"/>
  <c r="B388" i="23"/>
  <c r="D386" i="23"/>
  <c r="D387" i="23" s="1"/>
  <c r="C386" i="23"/>
  <c r="C387" i="23" s="1"/>
  <c r="B387" i="23" s="1"/>
  <c r="B386" i="23"/>
  <c r="B385" i="23"/>
  <c r="D384" i="23"/>
  <c r="D383" i="23"/>
  <c r="C383" i="23"/>
  <c r="B382" i="23"/>
  <c r="D380" i="23"/>
  <c r="D381" i="23" s="1"/>
  <c r="C380" i="23"/>
  <c r="B380" i="23" s="1"/>
  <c r="B379" i="23"/>
  <c r="D377" i="23"/>
  <c r="D378" i="23" s="1"/>
  <c r="C377" i="23"/>
  <c r="B376" i="23"/>
  <c r="D374" i="23"/>
  <c r="D375" i="23" s="1"/>
  <c r="C374" i="23"/>
  <c r="C375" i="23" s="1"/>
  <c r="B375" i="23" s="1"/>
  <c r="B374" i="23"/>
  <c r="B373" i="23"/>
  <c r="D372" i="23"/>
  <c r="D371" i="23"/>
  <c r="C371" i="23"/>
  <c r="B370" i="23"/>
  <c r="D368" i="23"/>
  <c r="D369" i="23" s="1"/>
  <c r="C368" i="23"/>
  <c r="B368" i="23" s="1"/>
  <c r="B367" i="23"/>
  <c r="D365" i="23"/>
  <c r="D366" i="23" s="1"/>
  <c r="C365" i="23"/>
  <c r="B364" i="23"/>
  <c r="D362" i="23"/>
  <c r="D363" i="23" s="1"/>
  <c r="C362" i="23"/>
  <c r="C363" i="23" s="1"/>
  <c r="B363" i="23" s="1"/>
  <c r="B362" i="23"/>
  <c r="B361" i="23"/>
  <c r="D360" i="23"/>
  <c r="D359" i="23"/>
  <c r="C359" i="23"/>
  <c r="B358" i="23"/>
  <c r="D356" i="23"/>
  <c r="D357" i="23" s="1"/>
  <c r="C356" i="23"/>
  <c r="B356" i="23" s="1"/>
  <c r="B355" i="23"/>
  <c r="D353" i="23"/>
  <c r="D354" i="23" s="1"/>
  <c r="C353" i="23"/>
  <c r="B352" i="23"/>
  <c r="D350" i="23"/>
  <c r="D351" i="23" s="1"/>
  <c r="C350" i="23"/>
  <c r="C351" i="23" s="1"/>
  <c r="B351" i="23" s="1"/>
  <c r="B350" i="23"/>
  <c r="B349" i="23"/>
  <c r="D348" i="23"/>
  <c r="D347" i="23"/>
  <c r="C347" i="23"/>
  <c r="B346" i="23"/>
  <c r="D344" i="23"/>
  <c r="D345" i="23" s="1"/>
  <c r="C344" i="23"/>
  <c r="B344" i="23" s="1"/>
  <c r="C343" i="23"/>
  <c r="B343" i="23" s="1"/>
  <c r="D341" i="23"/>
  <c r="D342" i="23" s="1"/>
  <c r="C341" i="23"/>
  <c r="B341" i="23" s="1"/>
  <c r="C340" i="23"/>
  <c r="B340" i="23" s="1"/>
  <c r="D338" i="23"/>
  <c r="D339" i="23" s="1"/>
  <c r="C338" i="23"/>
  <c r="B338" i="23" s="1"/>
  <c r="B337" i="23"/>
  <c r="D335" i="23"/>
  <c r="D336" i="23" s="1"/>
  <c r="C335" i="23"/>
  <c r="B334" i="23"/>
  <c r="D332" i="23"/>
  <c r="D333" i="23" s="1"/>
  <c r="C332" i="23"/>
  <c r="B332" i="23"/>
  <c r="C331" i="23"/>
  <c r="C333" i="23" s="1"/>
  <c r="B333" i="23" s="1"/>
  <c r="B331" i="23"/>
  <c r="D329" i="23"/>
  <c r="D330" i="23" s="1"/>
  <c r="C329" i="23"/>
  <c r="C330" i="23" s="1"/>
  <c r="B330" i="23" s="1"/>
  <c r="B329" i="23"/>
  <c r="B328" i="23"/>
  <c r="D327" i="23"/>
  <c r="D326" i="23"/>
  <c r="C326" i="23"/>
  <c r="B325" i="23"/>
  <c r="D323" i="23"/>
  <c r="D324" i="23" s="1"/>
  <c r="C323" i="23"/>
  <c r="B323" i="23" s="1"/>
  <c r="B322" i="23"/>
  <c r="D320" i="23"/>
  <c r="D321" i="23" s="1"/>
  <c r="C320" i="23"/>
  <c r="B319" i="23"/>
  <c r="D317" i="23"/>
  <c r="D318" i="23" s="1"/>
  <c r="C317" i="23"/>
  <c r="C318" i="23" s="1"/>
  <c r="B318" i="23" s="1"/>
  <c r="B317" i="23"/>
  <c r="B316" i="23"/>
  <c r="D314" i="23"/>
  <c r="D313" i="23"/>
  <c r="C313" i="23"/>
  <c r="A312" i="23"/>
  <c r="D309" i="23"/>
  <c r="D311" i="23" s="1"/>
  <c r="C309" i="23"/>
  <c r="B309" i="23" s="1"/>
  <c r="B308" i="23"/>
  <c r="D307" i="23"/>
  <c r="B307" i="23"/>
  <c r="C306" i="23"/>
  <c r="C307" i="23" s="1"/>
  <c r="B306" i="23"/>
  <c r="B305" i="23"/>
  <c r="D303" i="23"/>
  <c r="C302" i="23"/>
  <c r="C303" i="23" s="1"/>
  <c r="B303" i="23" s="1"/>
  <c r="B302" i="23"/>
  <c r="B301" i="23"/>
  <c r="D300" i="23"/>
  <c r="C299" i="23"/>
  <c r="B298" i="23"/>
  <c r="E296" i="23"/>
  <c r="D296" i="23"/>
  <c r="D297" i="23" s="1"/>
  <c r="C296" i="23"/>
  <c r="B295" i="23"/>
  <c r="B294" i="23"/>
  <c r="E293" i="23"/>
  <c r="D293" i="23"/>
  <c r="D294" i="23" s="1"/>
  <c r="C293" i="23"/>
  <c r="C294" i="23" s="1"/>
  <c r="B293" i="23"/>
  <c r="B292" i="23"/>
  <c r="E289" i="23"/>
  <c r="D289" i="23"/>
  <c r="D290" i="23" s="1"/>
  <c r="C289" i="23"/>
  <c r="C290" i="23" s="1"/>
  <c r="B290" i="23" s="1"/>
  <c r="B289" i="23"/>
  <c r="B288" i="23"/>
  <c r="B287" i="23"/>
  <c r="E286" i="23"/>
  <c r="D286" i="23"/>
  <c r="D287" i="23" s="1"/>
  <c r="C286" i="23"/>
  <c r="C287" i="23" s="1"/>
  <c r="B286" i="23"/>
  <c r="B285" i="23"/>
  <c r="D284" i="23"/>
  <c r="D283" i="23"/>
  <c r="C283" i="23"/>
  <c r="B282" i="23"/>
  <c r="E280" i="23"/>
  <c r="D280" i="23"/>
  <c r="D281" i="23" s="1"/>
  <c r="C280" i="23"/>
  <c r="B280" i="23" s="1"/>
  <c r="B279" i="23"/>
  <c r="C278" i="23"/>
  <c r="B278" i="23" s="1"/>
  <c r="E277" i="23"/>
  <c r="D277" i="23"/>
  <c r="D278" i="23" s="1"/>
  <c r="C277" i="23"/>
  <c r="B277" i="23" s="1"/>
  <c r="B276" i="23"/>
  <c r="E274" i="23"/>
  <c r="D274" i="23"/>
  <c r="D275" i="23" s="1"/>
  <c r="C274" i="23"/>
  <c r="B274" i="23" s="1"/>
  <c r="B273" i="23"/>
  <c r="E271" i="23"/>
  <c r="D271" i="23"/>
  <c r="D272" i="23" s="1"/>
  <c r="C271" i="23"/>
  <c r="B270" i="23"/>
  <c r="E268" i="23"/>
  <c r="D268" i="23"/>
  <c r="D269" i="23" s="1"/>
  <c r="C268" i="23"/>
  <c r="B268" i="23" s="1"/>
  <c r="B267" i="23"/>
  <c r="C266" i="23"/>
  <c r="B266" i="23" s="1"/>
  <c r="E265" i="23"/>
  <c r="D265" i="23"/>
  <c r="D266" i="23" s="1"/>
  <c r="C265" i="23"/>
  <c r="B265" i="23" s="1"/>
  <c r="B264" i="23"/>
  <c r="E262" i="23"/>
  <c r="D262" i="23"/>
  <c r="D263" i="23" s="1"/>
  <c r="C262" i="23"/>
  <c r="B262" i="23" s="1"/>
  <c r="B261" i="23"/>
  <c r="E259" i="23"/>
  <c r="D259" i="23"/>
  <c r="D260" i="23" s="1"/>
  <c r="C259" i="23"/>
  <c r="B258" i="23"/>
  <c r="E256" i="23"/>
  <c r="D256" i="23"/>
  <c r="D257" i="23" s="1"/>
  <c r="C256" i="23"/>
  <c r="B256" i="23" s="1"/>
  <c r="B255" i="23"/>
  <c r="C254" i="23"/>
  <c r="B254" i="23" s="1"/>
  <c r="E253" i="23"/>
  <c r="D253" i="23"/>
  <c r="D254" i="23" s="1"/>
  <c r="C253" i="23"/>
  <c r="B253" i="23" s="1"/>
  <c r="B252" i="23"/>
  <c r="E250" i="23"/>
  <c r="D250" i="23"/>
  <c r="D251" i="23" s="1"/>
  <c r="C250" i="23"/>
  <c r="B250" i="23" s="1"/>
  <c r="B249" i="23"/>
  <c r="E247" i="23"/>
  <c r="D247" i="23"/>
  <c r="D248" i="23" s="1"/>
  <c r="C247" i="23"/>
  <c r="B246" i="23"/>
  <c r="E244" i="23"/>
  <c r="D244" i="23"/>
  <c r="D245" i="23" s="1"/>
  <c r="C244" i="23"/>
  <c r="B244" i="23" s="1"/>
  <c r="B243" i="23"/>
  <c r="C242" i="23"/>
  <c r="B242" i="23" s="1"/>
  <c r="E241" i="23"/>
  <c r="D241" i="23"/>
  <c r="D242" i="23" s="1"/>
  <c r="C241" i="23"/>
  <c r="B241" i="23" s="1"/>
  <c r="B240" i="23"/>
  <c r="E238" i="23"/>
  <c r="D238" i="23"/>
  <c r="D239" i="23" s="1"/>
  <c r="C238" i="23"/>
  <c r="B238" i="23" s="1"/>
  <c r="B237" i="23"/>
  <c r="E235" i="23"/>
  <c r="D235" i="23"/>
  <c r="D236" i="23" s="1"/>
  <c r="C235" i="23"/>
  <c r="B234" i="23"/>
  <c r="F230" i="23"/>
  <c r="E230" i="23"/>
  <c r="D230" i="23"/>
  <c r="D231" i="23" s="1"/>
  <c r="C230" i="23"/>
  <c r="B230" i="23" s="1"/>
  <c r="B229" i="23"/>
  <c r="D227" i="23"/>
  <c r="D228" i="23" s="1"/>
  <c r="C227" i="23"/>
  <c r="C228" i="23" s="1"/>
  <c r="D224" i="23"/>
  <c r="D225" i="23" s="1"/>
  <c r="C224" i="23"/>
  <c r="C225" i="23" s="1"/>
  <c r="D222" i="23"/>
  <c r="F221" i="23"/>
  <c r="E221" i="23"/>
  <c r="D221" i="23"/>
  <c r="C221" i="23"/>
  <c r="B220" i="23"/>
  <c r="D219" i="23"/>
  <c r="C219" i="23"/>
  <c r="C218" i="23"/>
  <c r="D217" i="23"/>
  <c r="C217" i="23"/>
  <c r="C216" i="23"/>
  <c r="D214" i="23"/>
  <c r="D215" i="23" s="1"/>
  <c r="C214" i="23"/>
  <c r="C215" i="23" s="1"/>
  <c r="D211" i="23"/>
  <c r="D212" i="23" s="1"/>
  <c r="C211" i="23"/>
  <c r="C212" i="23" s="1"/>
  <c r="D208" i="23"/>
  <c r="D209" i="23" s="1"/>
  <c r="C208" i="23"/>
  <c r="C209" i="23" s="1"/>
  <c r="D205" i="23"/>
  <c r="D206" i="23" s="1"/>
  <c r="C205" i="23"/>
  <c r="C206" i="23" s="1"/>
  <c r="D202" i="23"/>
  <c r="D203" i="23" s="1"/>
  <c r="C202" i="23"/>
  <c r="C203" i="23" s="1"/>
  <c r="D199" i="23"/>
  <c r="D200" i="23" s="1"/>
  <c r="C199" i="23"/>
  <c r="C200" i="23" s="1"/>
  <c r="D196" i="23"/>
  <c r="D197" i="23" s="1"/>
  <c r="C196" i="23"/>
  <c r="C197" i="23" s="1"/>
  <c r="F193" i="23"/>
  <c r="E193" i="23"/>
  <c r="D193" i="23"/>
  <c r="D194" i="23" s="1"/>
  <c r="C193" i="23"/>
  <c r="B193" i="23" s="1"/>
  <c r="B192" i="23"/>
  <c r="F190" i="23"/>
  <c r="D190" i="23"/>
  <c r="D191" i="23" s="1"/>
  <c r="C190" i="23"/>
  <c r="B189" i="23"/>
  <c r="D187" i="23"/>
  <c r="D188" i="23" s="1"/>
  <c r="C187" i="23"/>
  <c r="B187" i="23" s="1"/>
  <c r="C186" i="23"/>
  <c r="F184" i="23"/>
  <c r="D184" i="23"/>
  <c r="D185" i="23" s="1"/>
  <c r="C184" i="23"/>
  <c r="B183" i="23"/>
  <c r="F181" i="23"/>
  <c r="D181" i="23"/>
  <c r="D182" i="23" s="1"/>
  <c r="C181" i="23"/>
  <c r="B180" i="23"/>
  <c r="D177" i="23"/>
  <c r="D178" i="23" s="1"/>
  <c r="C177" i="23"/>
  <c r="B176" i="23"/>
  <c r="D175" i="23"/>
  <c r="C174" i="23"/>
  <c r="B174" i="23" s="1"/>
  <c r="B173" i="23"/>
  <c r="C172" i="23"/>
  <c r="B172" i="23" s="1"/>
  <c r="E171" i="23"/>
  <c r="D171" i="23"/>
  <c r="D172" i="23" s="1"/>
  <c r="C171" i="23"/>
  <c r="B171" i="23"/>
  <c r="B170" i="23"/>
  <c r="E168" i="23"/>
  <c r="D168" i="23"/>
  <c r="D169" i="23" s="1"/>
  <c r="C168" i="23"/>
  <c r="B167" i="23"/>
  <c r="E165" i="23"/>
  <c r="D165" i="23"/>
  <c r="D166" i="23" s="1"/>
  <c r="C165" i="23"/>
  <c r="C166" i="23" s="1"/>
  <c r="B166" i="23" s="1"/>
  <c r="B165" i="23"/>
  <c r="B164" i="23"/>
  <c r="E162" i="23"/>
  <c r="D162" i="23"/>
  <c r="D163" i="23" s="1"/>
  <c r="C162" i="23"/>
  <c r="B161" i="23"/>
  <c r="E159" i="23"/>
  <c r="D159" i="23"/>
  <c r="D160" i="23" s="1"/>
  <c r="C159" i="23"/>
  <c r="C160" i="23" s="1"/>
  <c r="B160" i="23" s="1"/>
  <c r="B159" i="23"/>
  <c r="B158" i="23"/>
  <c r="E156" i="23"/>
  <c r="D156" i="23"/>
  <c r="D157" i="23" s="1"/>
  <c r="C156" i="23"/>
  <c r="B155" i="23"/>
  <c r="E153" i="23"/>
  <c r="D153" i="23"/>
  <c r="D154" i="23" s="1"/>
  <c r="C153" i="23"/>
  <c r="C154" i="23" s="1"/>
  <c r="B154" i="23" s="1"/>
  <c r="B153" i="23"/>
  <c r="B152" i="23"/>
  <c r="E150" i="23"/>
  <c r="D150" i="23"/>
  <c r="D151" i="23" s="1"/>
  <c r="C150" i="23"/>
  <c r="B149" i="23"/>
  <c r="E147" i="23"/>
  <c r="D147" i="23"/>
  <c r="D148" i="23" s="1"/>
  <c r="C147" i="23"/>
  <c r="C148" i="23" s="1"/>
  <c r="B148" i="23" s="1"/>
  <c r="B147" i="23"/>
  <c r="B146" i="23"/>
  <c r="E144" i="23"/>
  <c r="D144" i="23"/>
  <c r="D145" i="23" s="1"/>
  <c r="C144" i="23"/>
  <c r="B143" i="23"/>
  <c r="E141" i="23"/>
  <c r="D141" i="23"/>
  <c r="D142" i="23" s="1"/>
  <c r="C141" i="23"/>
  <c r="C142" i="23" s="1"/>
  <c r="B142" i="23" s="1"/>
  <c r="B141" i="23"/>
  <c r="B140" i="23"/>
  <c r="E138" i="23"/>
  <c r="D138" i="23"/>
  <c r="D139" i="23" s="1"/>
  <c r="C138" i="23"/>
  <c r="B137" i="23"/>
  <c r="E135" i="23"/>
  <c r="D135" i="23"/>
  <c r="D136" i="23" s="1"/>
  <c r="C135" i="23"/>
  <c r="C136" i="23" s="1"/>
  <c r="B136" i="23" s="1"/>
  <c r="B135" i="23"/>
  <c r="B134" i="23"/>
  <c r="E132" i="23"/>
  <c r="D132" i="23"/>
  <c r="D133" i="23" s="1"/>
  <c r="C132" i="23"/>
  <c r="B131" i="23"/>
  <c r="E129" i="23"/>
  <c r="D129" i="23"/>
  <c r="D130" i="23" s="1"/>
  <c r="C129" i="23"/>
  <c r="C130" i="23" s="1"/>
  <c r="B130" i="23" s="1"/>
  <c r="B129" i="23"/>
  <c r="B128" i="23"/>
  <c r="D127" i="23"/>
  <c r="C126" i="23"/>
  <c r="C127" i="23" s="1"/>
  <c r="B127" i="23" s="1"/>
  <c r="B126" i="23"/>
  <c r="B125" i="23"/>
  <c r="E123" i="23"/>
  <c r="D123" i="23"/>
  <c r="D124" i="23" s="1"/>
  <c r="C123" i="23"/>
  <c r="B122" i="23"/>
  <c r="E120" i="23"/>
  <c r="D120" i="23"/>
  <c r="D121" i="23" s="1"/>
  <c r="C120" i="23"/>
  <c r="C121" i="23" s="1"/>
  <c r="B121" i="23" s="1"/>
  <c r="B120" i="23"/>
  <c r="B119" i="23"/>
  <c r="E117" i="23"/>
  <c r="D117" i="23"/>
  <c r="D118" i="23" s="1"/>
  <c r="C117" i="23"/>
  <c r="C118" i="23" s="1"/>
  <c r="B118" i="23" s="1"/>
  <c r="B117" i="23"/>
  <c r="B116" i="23"/>
  <c r="B115" i="23"/>
  <c r="E114" i="23"/>
  <c r="D114" i="23"/>
  <c r="D115" i="23" s="1"/>
  <c r="C114" i="23"/>
  <c r="C115" i="23" s="1"/>
  <c r="B114" i="23"/>
  <c r="B113" i="23"/>
  <c r="E111" i="23"/>
  <c r="D111" i="23"/>
  <c r="D112" i="23" s="1"/>
  <c r="C111" i="23"/>
  <c r="C112" i="23" s="1"/>
  <c r="B112" i="23" s="1"/>
  <c r="B111" i="23"/>
  <c r="B110" i="23"/>
  <c r="B109" i="23"/>
  <c r="E108" i="23"/>
  <c r="D108" i="23"/>
  <c r="D109" i="23" s="1"/>
  <c r="C108" i="23"/>
  <c r="C109" i="23" s="1"/>
  <c r="B108" i="23"/>
  <c r="B107" i="23"/>
  <c r="D106" i="23"/>
  <c r="C105" i="23"/>
  <c r="C106" i="23" s="1"/>
  <c r="B106" i="23" s="1"/>
  <c r="B105" i="23"/>
  <c r="B104" i="23"/>
  <c r="D102" i="23"/>
  <c r="F101" i="23"/>
  <c r="E101" i="23"/>
  <c r="D101" i="23"/>
  <c r="C101" i="23"/>
  <c r="B100" i="23"/>
  <c r="F98" i="23"/>
  <c r="E98" i="23"/>
  <c r="D98" i="23"/>
  <c r="D99" i="23" s="1"/>
  <c r="C98" i="23"/>
  <c r="B98" i="23" s="1"/>
  <c r="B97" i="23"/>
  <c r="F95" i="23"/>
  <c r="E95" i="23"/>
  <c r="D95" i="23"/>
  <c r="D96" i="23" s="1"/>
  <c r="C95" i="23"/>
  <c r="B94" i="23"/>
  <c r="F92" i="23"/>
  <c r="E92" i="23"/>
  <c r="D92" i="23"/>
  <c r="D93" i="23" s="1"/>
  <c r="C92" i="23"/>
  <c r="C93" i="23" s="1"/>
  <c r="B93" i="23" s="1"/>
  <c r="B92" i="23"/>
  <c r="B91" i="23"/>
  <c r="F89" i="23"/>
  <c r="E89" i="23"/>
  <c r="D89" i="23"/>
  <c r="C89" i="23"/>
  <c r="C90" i="23" s="1"/>
  <c r="C88" i="23"/>
  <c r="F86" i="23"/>
  <c r="E86" i="23"/>
  <c r="D86" i="23"/>
  <c r="D87" i="23" s="1"/>
  <c r="C86" i="23"/>
  <c r="B85" i="23"/>
  <c r="D83" i="23"/>
  <c r="D84" i="23" s="1"/>
  <c r="C83" i="23"/>
  <c r="C84" i="23" s="1"/>
  <c r="B84" i="23" s="1"/>
  <c r="B83" i="23"/>
  <c r="B82" i="23"/>
  <c r="D81" i="23"/>
  <c r="F80" i="23"/>
  <c r="E80" i="23"/>
  <c r="D80" i="23"/>
  <c r="C80" i="23"/>
  <c r="B79" i="23"/>
  <c r="F76" i="23"/>
  <c r="E76" i="23"/>
  <c r="D76" i="23"/>
  <c r="D77" i="23" s="1"/>
  <c r="C76" i="23"/>
  <c r="B76" i="23" s="1"/>
  <c r="B75" i="23"/>
  <c r="F73" i="23"/>
  <c r="E73" i="23"/>
  <c r="G73" i="23" s="1"/>
  <c r="D73" i="23"/>
  <c r="D74" i="23" s="1"/>
  <c r="C73" i="23"/>
  <c r="B72" i="23"/>
  <c r="F70" i="23"/>
  <c r="E70" i="23"/>
  <c r="D70" i="23"/>
  <c r="D71" i="23" s="1"/>
  <c r="C70" i="23"/>
  <c r="B69" i="23"/>
  <c r="F67" i="23"/>
  <c r="E67" i="23"/>
  <c r="D67" i="23"/>
  <c r="D68" i="23" s="1"/>
  <c r="C67" i="23"/>
  <c r="C68" i="23" s="1"/>
  <c r="B68" i="23" s="1"/>
  <c r="B67" i="23"/>
  <c r="B66" i="23"/>
  <c r="D65" i="23"/>
  <c r="F64" i="23"/>
  <c r="E64" i="23"/>
  <c r="D64" i="23"/>
  <c r="C64" i="23"/>
  <c r="B63" i="23"/>
  <c r="F61" i="23"/>
  <c r="E61" i="23"/>
  <c r="D61" i="23"/>
  <c r="D62" i="23" s="1"/>
  <c r="C61" i="23"/>
  <c r="B61" i="23" s="1"/>
  <c r="B60" i="23"/>
  <c r="F58" i="23"/>
  <c r="E58" i="23"/>
  <c r="D58" i="23"/>
  <c r="D59" i="23" s="1"/>
  <c r="C58" i="23"/>
  <c r="B57" i="23"/>
  <c r="F55" i="23"/>
  <c r="E55" i="23"/>
  <c r="D55" i="23"/>
  <c r="D56" i="23" s="1"/>
  <c r="C55" i="23"/>
  <c r="C56" i="23" s="1"/>
  <c r="B56" i="23" s="1"/>
  <c r="B55" i="23"/>
  <c r="B54" i="23"/>
  <c r="D53" i="23"/>
  <c r="F52" i="23"/>
  <c r="E52" i="23"/>
  <c r="D52" i="23"/>
  <c r="C52" i="23"/>
  <c r="B51" i="23"/>
  <c r="F49" i="23"/>
  <c r="E49" i="23"/>
  <c r="D49" i="23"/>
  <c r="D50" i="23" s="1"/>
  <c r="C49" i="23"/>
  <c r="B49" i="23" s="1"/>
  <c r="B48" i="23"/>
  <c r="F46" i="23"/>
  <c r="E46" i="23"/>
  <c r="D46" i="23"/>
  <c r="D47" i="23" s="1"/>
  <c r="C46" i="23"/>
  <c r="B45" i="23"/>
  <c r="F43" i="23"/>
  <c r="E43" i="23"/>
  <c r="D43" i="23"/>
  <c r="D44" i="23" s="1"/>
  <c r="C43" i="23"/>
  <c r="C44" i="23" s="1"/>
  <c r="B44" i="23" s="1"/>
  <c r="B43" i="23"/>
  <c r="B42" i="23"/>
  <c r="D41" i="23"/>
  <c r="F40" i="23"/>
  <c r="E40" i="23"/>
  <c r="D40" i="23"/>
  <c r="C40" i="23"/>
  <c r="B39" i="23"/>
  <c r="F37" i="23"/>
  <c r="E37" i="23"/>
  <c r="D37" i="23"/>
  <c r="D38" i="23" s="1"/>
  <c r="C37" i="23"/>
  <c r="B37" i="23" s="1"/>
  <c r="B36" i="23"/>
  <c r="D34" i="23"/>
  <c r="B34" i="23"/>
  <c r="D33" i="23"/>
  <c r="C33" i="23"/>
  <c r="B33" i="23"/>
  <c r="D32" i="23"/>
  <c r="B32" i="23"/>
  <c r="C31" i="23"/>
  <c r="B30" i="23"/>
  <c r="D29" i="23"/>
  <c r="B29" i="23"/>
  <c r="D28" i="23"/>
  <c r="B28" i="23"/>
  <c r="C27" i="23"/>
  <c r="D26" i="23"/>
  <c r="C26" i="23"/>
  <c r="B26" i="23"/>
  <c r="D25" i="23"/>
  <c r="B25" i="23"/>
  <c r="C24" i="23"/>
  <c r="D23" i="23"/>
  <c r="C23" i="23"/>
  <c r="B23" i="23"/>
  <c r="B21" i="23"/>
  <c r="B19" i="23"/>
  <c r="B17" i="23"/>
  <c r="C30" i="23" s="1"/>
  <c r="D30" i="23" s="1"/>
  <c r="D6" i="23"/>
  <c r="D3" i="23"/>
  <c r="A776" i="22"/>
  <c r="A775" i="22"/>
  <c r="A774" i="22"/>
  <c r="C772" i="22"/>
  <c r="D771" i="22"/>
  <c r="D772" i="22" s="1"/>
  <c r="C768" i="22"/>
  <c r="D767" i="22"/>
  <c r="D768" i="22" s="1"/>
  <c r="C764" i="22"/>
  <c r="D763" i="22"/>
  <c r="D764" i="22" s="1"/>
  <c r="C760" i="22"/>
  <c r="D759" i="22"/>
  <c r="D760" i="22" s="1"/>
  <c r="A758" i="22"/>
  <c r="C756" i="22"/>
  <c r="D755" i="22"/>
  <c r="D756" i="22" s="1"/>
  <c r="C751" i="22"/>
  <c r="D750" i="22"/>
  <c r="D751" i="22" s="1"/>
  <c r="C747" i="22"/>
  <c r="D746" i="22"/>
  <c r="D747" i="22" s="1"/>
  <c r="B739" i="22"/>
  <c r="B738" i="22"/>
  <c r="B740" i="22" s="1"/>
  <c r="A738" i="22"/>
  <c r="B736" i="22"/>
  <c r="B735" i="22"/>
  <c r="B737" i="22" s="1"/>
  <c r="B733" i="22"/>
  <c r="B732" i="22"/>
  <c r="B734" i="22" s="1"/>
  <c r="B730" i="22"/>
  <c r="B729" i="22"/>
  <c r="B731" i="22" s="1"/>
  <c r="B727" i="22"/>
  <c r="B726" i="22"/>
  <c r="B724" i="22"/>
  <c r="B723" i="22"/>
  <c r="B725" i="22" s="1"/>
  <c r="B721" i="22"/>
  <c r="B720" i="22"/>
  <c r="B722" i="22" s="1"/>
  <c r="B718" i="22"/>
  <c r="B717" i="22"/>
  <c r="B719" i="22" s="1"/>
  <c r="A704" i="22"/>
  <c r="A670" i="22"/>
  <c r="B661" i="22"/>
  <c r="B660" i="22"/>
  <c r="B658" i="22"/>
  <c r="B657" i="22"/>
  <c r="B659" i="22" s="1"/>
  <c r="B655" i="22"/>
  <c r="B654" i="22"/>
  <c r="B656" i="22" s="1"/>
  <c r="B652" i="22"/>
  <c r="B651" i="22"/>
  <c r="B653" i="22" s="1"/>
  <c r="B648" i="22"/>
  <c r="B647" i="22"/>
  <c r="B646" i="22"/>
  <c r="B645" i="22"/>
  <c r="D643" i="22"/>
  <c r="C643" i="22"/>
  <c r="B642" i="22"/>
  <c r="B641" i="22"/>
  <c r="B643" i="22" s="1"/>
  <c r="E638" i="22"/>
  <c r="E639" i="22" s="1"/>
  <c r="C638" i="22"/>
  <c r="C639" i="22" s="1"/>
  <c r="E635" i="22"/>
  <c r="E636" i="22" s="1"/>
  <c r="C635" i="22"/>
  <c r="B635" i="22" s="1"/>
  <c r="B634" i="22"/>
  <c r="E632" i="22"/>
  <c r="E633" i="22" s="1"/>
  <c r="C632" i="22"/>
  <c r="B631" i="22"/>
  <c r="E629" i="22"/>
  <c r="E630" i="22" s="1"/>
  <c r="C629" i="22"/>
  <c r="C630" i="22" s="1"/>
  <c r="B629" i="22"/>
  <c r="B628" i="22"/>
  <c r="E627" i="22"/>
  <c r="E626" i="22"/>
  <c r="C626" i="22"/>
  <c r="B625" i="22"/>
  <c r="E623" i="22"/>
  <c r="E624" i="22" s="1"/>
  <c r="C623" i="22"/>
  <c r="B623" i="22" s="1"/>
  <c r="B622" i="22"/>
  <c r="B624" i="22" s="1"/>
  <c r="E620" i="22"/>
  <c r="E621" i="22" s="1"/>
  <c r="C620" i="22"/>
  <c r="B619" i="22"/>
  <c r="E617" i="22"/>
  <c r="E618" i="22" s="1"/>
  <c r="C617" i="22"/>
  <c r="C618" i="22" s="1"/>
  <c r="B617" i="22"/>
  <c r="B616" i="22"/>
  <c r="E614" i="22"/>
  <c r="E615" i="22" s="1"/>
  <c r="C614" i="22"/>
  <c r="C615" i="22" s="1"/>
  <c r="E612" i="22"/>
  <c r="E611" i="22"/>
  <c r="C611" i="22"/>
  <c r="C612" i="22" s="1"/>
  <c r="E608" i="22"/>
  <c r="E609" i="22" s="1"/>
  <c r="C608" i="22"/>
  <c r="B607" i="22"/>
  <c r="E605" i="22"/>
  <c r="E606" i="22" s="1"/>
  <c r="C605" i="22"/>
  <c r="C606" i="22" s="1"/>
  <c r="B605" i="22"/>
  <c r="B604" i="22"/>
  <c r="E603" i="22"/>
  <c r="E602" i="22"/>
  <c r="C602" i="22"/>
  <c r="B601" i="22"/>
  <c r="E599" i="22"/>
  <c r="E600" i="22" s="1"/>
  <c r="C599" i="22"/>
  <c r="B599" i="22" s="1"/>
  <c r="B598" i="22"/>
  <c r="E596" i="22"/>
  <c r="E597" i="22" s="1"/>
  <c r="C596" i="22"/>
  <c r="C597" i="22" s="1"/>
  <c r="C588" i="22"/>
  <c r="D587" i="22"/>
  <c r="D588" i="22" s="1"/>
  <c r="C584" i="22"/>
  <c r="D580" i="22"/>
  <c r="C580" i="22"/>
  <c r="C576" i="22"/>
  <c r="D575" i="22"/>
  <c r="D576" i="22" s="1"/>
  <c r="C572" i="22"/>
  <c r="B572" i="22" s="1"/>
  <c r="C567" i="22"/>
  <c r="A567" i="22"/>
  <c r="D566" i="22"/>
  <c r="D572" i="22" s="1"/>
  <c r="C566" i="22"/>
  <c r="B565" i="22"/>
  <c r="B564" i="22"/>
  <c r="B566" i="22" s="1"/>
  <c r="D561" i="22"/>
  <c r="D562" i="22" s="1"/>
  <c r="C561" i="22"/>
  <c r="C562" i="22" s="1"/>
  <c r="D558" i="22"/>
  <c r="D559" i="22" s="1"/>
  <c r="C558" i="22"/>
  <c r="C559" i="22" s="1"/>
  <c r="B559" i="22" s="1"/>
  <c r="B558" i="22"/>
  <c r="B557" i="22"/>
  <c r="D556" i="22"/>
  <c r="D555" i="22"/>
  <c r="C555" i="22"/>
  <c r="B554" i="22"/>
  <c r="D552" i="22"/>
  <c r="D553" i="22" s="1"/>
  <c r="C552" i="22"/>
  <c r="B552" i="22" s="1"/>
  <c r="B551" i="22"/>
  <c r="D549" i="22"/>
  <c r="D550" i="22" s="1"/>
  <c r="C549" i="22"/>
  <c r="B548" i="22"/>
  <c r="E545" i="22"/>
  <c r="D545" i="22"/>
  <c r="C545" i="22"/>
  <c r="D544" i="22"/>
  <c r="D546" i="22" s="1"/>
  <c r="B544" i="22"/>
  <c r="D543" i="22"/>
  <c r="B543" i="22"/>
  <c r="B542" i="22"/>
  <c r="C540" i="22"/>
  <c r="B540" i="22" s="1"/>
  <c r="D538" i="22"/>
  <c r="D540" i="22" s="1"/>
  <c r="B538" i="22"/>
  <c r="B537" i="22"/>
  <c r="D534" i="22"/>
  <c r="D535" i="22" s="1"/>
  <c r="C534" i="22"/>
  <c r="C535" i="22" s="1"/>
  <c r="D531" i="22"/>
  <c r="D532" i="22" s="1"/>
  <c r="C531" i="22"/>
  <c r="B531" i="22" s="1"/>
  <c r="B530" i="22"/>
  <c r="D528" i="22"/>
  <c r="D529" i="22" s="1"/>
  <c r="C528" i="22"/>
  <c r="B527" i="22"/>
  <c r="D525" i="22"/>
  <c r="D526" i="22" s="1"/>
  <c r="C525" i="22"/>
  <c r="C526" i="22" s="1"/>
  <c r="B526" i="22" s="1"/>
  <c r="B525" i="22"/>
  <c r="B524" i="22"/>
  <c r="D523" i="22"/>
  <c r="D522" i="22"/>
  <c r="C522" i="22"/>
  <c r="B521" i="22"/>
  <c r="D519" i="22"/>
  <c r="D520" i="22" s="1"/>
  <c r="C519" i="22"/>
  <c r="B519" i="22" s="1"/>
  <c r="B518" i="22"/>
  <c r="D516" i="22"/>
  <c r="D517" i="22" s="1"/>
  <c r="C516" i="22"/>
  <c r="B515" i="22"/>
  <c r="D513" i="22"/>
  <c r="D514" i="22" s="1"/>
  <c r="C513" i="22"/>
  <c r="C514" i="22" s="1"/>
  <c r="B514" i="22" s="1"/>
  <c r="B513" i="22"/>
  <c r="B512" i="22"/>
  <c r="D511" i="22"/>
  <c r="D510" i="22"/>
  <c r="C510" i="22"/>
  <c r="B509" i="22"/>
  <c r="D507" i="22"/>
  <c r="D508" i="22" s="1"/>
  <c r="C507" i="22"/>
  <c r="B507" i="22" s="1"/>
  <c r="B506" i="22"/>
  <c r="D504" i="22"/>
  <c r="D505" i="22" s="1"/>
  <c r="C504" i="22"/>
  <c r="B503" i="22"/>
  <c r="D501" i="22"/>
  <c r="D502" i="22" s="1"/>
  <c r="C501" i="22"/>
  <c r="C502" i="22" s="1"/>
  <c r="B502" i="22" s="1"/>
  <c r="B501" i="22"/>
  <c r="B500" i="22"/>
  <c r="D499" i="22"/>
  <c r="D498" i="22"/>
  <c r="C498" i="22"/>
  <c r="B497" i="22"/>
  <c r="D495" i="22"/>
  <c r="D496" i="22" s="1"/>
  <c r="C495" i="22"/>
  <c r="B495" i="22" s="1"/>
  <c r="B494" i="22"/>
  <c r="D492" i="22"/>
  <c r="D493" i="22" s="1"/>
  <c r="C492" i="22"/>
  <c r="B491" i="22"/>
  <c r="D489" i="22"/>
  <c r="D490" i="22" s="1"/>
  <c r="C489" i="22"/>
  <c r="C490" i="22" s="1"/>
  <c r="B490" i="22" s="1"/>
  <c r="B489" i="22"/>
  <c r="B488" i="22"/>
  <c r="D487" i="22"/>
  <c r="D486" i="22"/>
  <c r="C486" i="22"/>
  <c r="B485" i="22"/>
  <c r="D484" i="22"/>
  <c r="D483" i="22"/>
  <c r="C483" i="22"/>
  <c r="B482" i="22"/>
  <c r="D480" i="22"/>
  <c r="D481" i="22" s="1"/>
  <c r="C480" i="22"/>
  <c r="B480" i="22" s="1"/>
  <c r="B479" i="22"/>
  <c r="D477" i="22"/>
  <c r="D478" i="22" s="1"/>
  <c r="C477" i="22"/>
  <c r="B476" i="22"/>
  <c r="D474" i="22"/>
  <c r="D475" i="22" s="1"/>
  <c r="C474" i="22"/>
  <c r="C475" i="22" s="1"/>
  <c r="B475" i="22" s="1"/>
  <c r="B474" i="22"/>
  <c r="B473" i="22"/>
  <c r="D472" i="22"/>
  <c r="D471" i="22"/>
  <c r="C471" i="22"/>
  <c r="B470" i="22"/>
  <c r="D468" i="22"/>
  <c r="D469" i="22" s="1"/>
  <c r="C468" i="22"/>
  <c r="B468" i="22" s="1"/>
  <c r="B467" i="22"/>
  <c r="D465" i="22"/>
  <c r="D466" i="22" s="1"/>
  <c r="C465" i="22"/>
  <c r="B464" i="22"/>
  <c r="D462" i="22"/>
  <c r="D463" i="22" s="1"/>
  <c r="C462" i="22"/>
  <c r="C463" i="22" s="1"/>
  <c r="B463" i="22" s="1"/>
  <c r="B462" i="22"/>
  <c r="B461" i="22"/>
  <c r="D460" i="22"/>
  <c r="D459" i="22"/>
  <c r="C459" i="22"/>
  <c r="B458" i="22"/>
  <c r="D456" i="22"/>
  <c r="D457" i="22" s="1"/>
  <c r="C456" i="22"/>
  <c r="B456" i="22" s="1"/>
  <c r="B455" i="22"/>
  <c r="D453" i="22"/>
  <c r="D454" i="22" s="1"/>
  <c r="C453" i="22"/>
  <c r="B452" i="22"/>
  <c r="D450" i="22"/>
  <c r="D451" i="22" s="1"/>
  <c r="C450" i="22"/>
  <c r="C451" i="22" s="1"/>
  <c r="B451" i="22" s="1"/>
  <c r="B450" i="22"/>
  <c r="B449" i="22"/>
  <c r="D448" i="22"/>
  <c r="D447" i="22"/>
  <c r="C447" i="22"/>
  <c r="B446" i="22"/>
  <c r="D444" i="22"/>
  <c r="D445" i="22" s="1"/>
  <c r="C444" i="22"/>
  <c r="C445" i="22" s="1"/>
  <c r="B445" i="22" s="1"/>
  <c r="B443" i="22"/>
  <c r="D441" i="22"/>
  <c r="D442" i="22" s="1"/>
  <c r="C441" i="22"/>
  <c r="B440" i="22"/>
  <c r="D438" i="22"/>
  <c r="D439" i="22" s="1"/>
  <c r="C438" i="22"/>
  <c r="B438" i="22" s="1"/>
  <c r="B437" i="22"/>
  <c r="D435" i="22"/>
  <c r="D436" i="22" s="1"/>
  <c r="C435" i="22"/>
  <c r="B434" i="22"/>
  <c r="D432" i="22"/>
  <c r="D433" i="22" s="1"/>
  <c r="C432" i="22"/>
  <c r="C433" i="22" s="1"/>
  <c r="B433" i="22" s="1"/>
  <c r="B431" i="22"/>
  <c r="D429" i="22"/>
  <c r="D430" i="22" s="1"/>
  <c r="C429" i="22"/>
  <c r="B428" i="22"/>
  <c r="D426" i="22"/>
  <c r="D427" i="22" s="1"/>
  <c r="C426" i="22"/>
  <c r="C427" i="22" s="1"/>
  <c r="B427" i="22" s="1"/>
  <c r="B426" i="22"/>
  <c r="B425" i="22"/>
  <c r="D424" i="22"/>
  <c r="D423" i="22"/>
  <c r="C423" i="22"/>
  <c r="B422" i="22"/>
  <c r="D420" i="22"/>
  <c r="D421" i="22" s="1"/>
  <c r="C420" i="22"/>
  <c r="C421" i="22" s="1"/>
  <c r="B421" i="22" s="1"/>
  <c r="B419" i="22"/>
  <c r="D418" i="22"/>
  <c r="D417" i="22"/>
  <c r="C417" i="22"/>
  <c r="B416" i="22"/>
  <c r="D412" i="22"/>
  <c r="D413" i="22" s="1"/>
  <c r="C412" i="22"/>
  <c r="C413" i="22" s="1"/>
  <c r="B413" i="22" s="1"/>
  <c r="B412" i="22"/>
  <c r="B411" i="22"/>
  <c r="D410" i="22"/>
  <c r="D409" i="22"/>
  <c r="C409" i="22"/>
  <c r="B408" i="22"/>
  <c r="D406" i="22"/>
  <c r="D407" i="22" s="1"/>
  <c r="C406" i="22"/>
  <c r="C407" i="22" s="1"/>
  <c r="B407" i="22" s="1"/>
  <c r="B405" i="22"/>
  <c r="D404" i="22"/>
  <c r="D403" i="22"/>
  <c r="C403" i="22"/>
  <c r="B402" i="22"/>
  <c r="D400" i="22"/>
  <c r="D401" i="22" s="1"/>
  <c r="C400" i="22"/>
  <c r="C401" i="22" s="1"/>
  <c r="B401" i="22" s="1"/>
  <c r="B400" i="22"/>
  <c r="B399" i="22"/>
  <c r="D398" i="22"/>
  <c r="D397" i="22"/>
  <c r="C397" i="22"/>
  <c r="B396" i="22"/>
  <c r="D394" i="22"/>
  <c r="D395" i="22" s="1"/>
  <c r="C394" i="22"/>
  <c r="C395" i="22" s="1"/>
  <c r="B395" i="22" s="1"/>
  <c r="B394" i="22"/>
  <c r="B393" i="22"/>
  <c r="D392" i="22"/>
  <c r="D391" i="22"/>
  <c r="C391" i="22"/>
  <c r="B390" i="22"/>
  <c r="D388" i="22"/>
  <c r="D389" i="22" s="1"/>
  <c r="C388" i="22"/>
  <c r="B388" i="22" s="1"/>
  <c r="B387" i="22"/>
  <c r="D385" i="22"/>
  <c r="D386" i="22" s="1"/>
  <c r="C385" i="22"/>
  <c r="B384" i="22"/>
  <c r="D382" i="22"/>
  <c r="D383" i="22" s="1"/>
  <c r="C382" i="22"/>
  <c r="C383" i="22" s="1"/>
  <c r="B383" i="22" s="1"/>
  <c r="B381" i="22"/>
  <c r="D380" i="22"/>
  <c r="D379" i="22"/>
  <c r="C379" i="22"/>
  <c r="B378" i="22"/>
  <c r="D376" i="22"/>
  <c r="D377" i="22" s="1"/>
  <c r="C376" i="22"/>
  <c r="B376" i="22" s="1"/>
  <c r="B375" i="22"/>
  <c r="D373" i="22"/>
  <c r="D374" i="22" s="1"/>
  <c r="C373" i="22"/>
  <c r="B372" i="22"/>
  <c r="D370" i="22"/>
  <c r="D371" i="22" s="1"/>
  <c r="C370" i="22"/>
  <c r="C371" i="22" s="1"/>
  <c r="B371" i="22" s="1"/>
  <c r="B370" i="22"/>
  <c r="B369" i="22"/>
  <c r="D368" i="22"/>
  <c r="D367" i="22"/>
  <c r="C367" i="22"/>
  <c r="B366" i="22"/>
  <c r="D364" i="22"/>
  <c r="D365" i="22" s="1"/>
  <c r="C364" i="22"/>
  <c r="B364" i="22" s="1"/>
  <c r="B363" i="22"/>
  <c r="D361" i="22"/>
  <c r="D362" i="22" s="1"/>
  <c r="C361" i="22"/>
  <c r="B360" i="22"/>
  <c r="D358" i="22"/>
  <c r="D359" i="22" s="1"/>
  <c r="C358" i="22"/>
  <c r="C359" i="22" s="1"/>
  <c r="B359" i="22" s="1"/>
  <c r="B357" i="22"/>
  <c r="D355" i="22"/>
  <c r="D356" i="22" s="1"/>
  <c r="C355" i="22"/>
  <c r="B354" i="22"/>
  <c r="D352" i="22"/>
  <c r="D353" i="22" s="1"/>
  <c r="C352" i="22"/>
  <c r="B352" i="22" s="1"/>
  <c r="B351" i="22"/>
  <c r="D349" i="22"/>
  <c r="D350" i="22" s="1"/>
  <c r="C349" i="22"/>
  <c r="B348" i="22"/>
  <c r="D346" i="22"/>
  <c r="D347" i="22" s="1"/>
  <c r="C346" i="22"/>
  <c r="C347" i="22" s="1"/>
  <c r="B347" i="22" s="1"/>
  <c r="B345" i="22"/>
  <c r="D344" i="22"/>
  <c r="D343" i="22"/>
  <c r="C343" i="22"/>
  <c r="B343" i="22" s="1"/>
  <c r="C342" i="22"/>
  <c r="D341" i="22"/>
  <c r="D340" i="22"/>
  <c r="C340" i="22"/>
  <c r="B340" i="22" s="1"/>
  <c r="C339" i="22"/>
  <c r="D338" i="22"/>
  <c r="D337" i="22"/>
  <c r="C337" i="22"/>
  <c r="B336" i="22"/>
  <c r="D334" i="22"/>
  <c r="D335" i="22" s="1"/>
  <c r="C334" i="22"/>
  <c r="B334" i="22" s="1"/>
  <c r="B333" i="22"/>
  <c r="D331" i="22"/>
  <c r="D332" i="22" s="1"/>
  <c r="C331" i="22"/>
  <c r="B331" i="22" s="1"/>
  <c r="C330" i="22"/>
  <c r="D328" i="22"/>
  <c r="D329" i="22" s="1"/>
  <c r="C328" i="22"/>
  <c r="B327" i="22"/>
  <c r="D325" i="22"/>
  <c r="D326" i="22" s="1"/>
  <c r="C325" i="22"/>
  <c r="C326" i="22" s="1"/>
  <c r="B326" i="22" s="1"/>
  <c r="B325" i="22"/>
  <c r="B324" i="22"/>
  <c r="D323" i="22"/>
  <c r="D322" i="22"/>
  <c r="C322" i="22"/>
  <c r="B321" i="22"/>
  <c r="D319" i="22"/>
  <c r="D320" i="22" s="1"/>
  <c r="C319" i="22"/>
  <c r="B319" i="22" s="1"/>
  <c r="B318" i="22"/>
  <c r="D316" i="22"/>
  <c r="D317" i="22" s="1"/>
  <c r="C316" i="22"/>
  <c r="B315" i="22"/>
  <c r="D312" i="22"/>
  <c r="D313" i="22" s="1"/>
  <c r="C312" i="22"/>
  <c r="C313" i="22" s="1"/>
  <c r="B313" i="22" s="1"/>
  <c r="A311" i="22"/>
  <c r="D310" i="22"/>
  <c r="D308" i="22"/>
  <c r="C308" i="22"/>
  <c r="B307" i="22"/>
  <c r="D306" i="22"/>
  <c r="C305" i="22"/>
  <c r="B305" i="22" s="1"/>
  <c r="B304" i="22"/>
  <c r="D302" i="22"/>
  <c r="C301" i="22"/>
  <c r="B301" i="22" s="1"/>
  <c r="B300" i="22"/>
  <c r="D299" i="22"/>
  <c r="C298" i="22"/>
  <c r="B298" i="22" s="1"/>
  <c r="B297" i="22"/>
  <c r="E295" i="22"/>
  <c r="D295" i="22"/>
  <c r="D296" i="22" s="1"/>
  <c r="C295" i="22"/>
  <c r="B295" i="22" s="1"/>
  <c r="B294" i="22"/>
  <c r="E292" i="22"/>
  <c r="D292" i="22"/>
  <c r="D293" i="22" s="1"/>
  <c r="C292" i="22"/>
  <c r="B292" i="22" s="1"/>
  <c r="B291" i="22"/>
  <c r="E288" i="22"/>
  <c r="D288" i="22"/>
  <c r="D289" i="22" s="1"/>
  <c r="C288" i="22"/>
  <c r="B288" i="22" s="1"/>
  <c r="B287" i="22"/>
  <c r="E285" i="22"/>
  <c r="D285" i="22"/>
  <c r="D286" i="22" s="1"/>
  <c r="C285" i="22"/>
  <c r="B285" i="22" s="1"/>
  <c r="B284" i="22"/>
  <c r="D282" i="22"/>
  <c r="D283" i="22" s="1"/>
  <c r="C282" i="22"/>
  <c r="C283" i="22" s="1"/>
  <c r="B283" i="22" s="1"/>
  <c r="B281" i="22"/>
  <c r="E279" i="22"/>
  <c r="D279" i="22"/>
  <c r="D280" i="22" s="1"/>
  <c r="C279" i="22"/>
  <c r="C280" i="22" s="1"/>
  <c r="B280" i="22" s="1"/>
  <c r="B279" i="22"/>
  <c r="B278" i="22"/>
  <c r="E276" i="22"/>
  <c r="D276" i="22"/>
  <c r="D277" i="22" s="1"/>
  <c r="C276" i="22"/>
  <c r="C277" i="22" s="1"/>
  <c r="B277" i="22" s="1"/>
  <c r="B275" i="22"/>
  <c r="E273" i="22"/>
  <c r="D273" i="22"/>
  <c r="D274" i="22" s="1"/>
  <c r="C273" i="22"/>
  <c r="C274" i="22" s="1"/>
  <c r="B274" i="22" s="1"/>
  <c r="B272" i="22"/>
  <c r="E270" i="22"/>
  <c r="D270" i="22"/>
  <c r="D271" i="22" s="1"/>
  <c r="C270" i="22"/>
  <c r="C271" i="22" s="1"/>
  <c r="B271" i="22" s="1"/>
  <c r="B270" i="22"/>
  <c r="B269" i="22"/>
  <c r="E267" i="22"/>
  <c r="D267" i="22"/>
  <c r="D268" i="22" s="1"/>
  <c r="C267" i="22"/>
  <c r="C268" i="22" s="1"/>
  <c r="B268" i="22" s="1"/>
  <c r="B266" i="22"/>
  <c r="E264" i="22"/>
  <c r="D264" i="22"/>
  <c r="D265" i="22" s="1"/>
  <c r="C264" i="22"/>
  <c r="C265" i="22" s="1"/>
  <c r="B265" i="22" s="1"/>
  <c r="B263" i="22"/>
  <c r="E261" i="22"/>
  <c r="D261" i="22"/>
  <c r="D262" i="22" s="1"/>
  <c r="C261" i="22"/>
  <c r="C262" i="22" s="1"/>
  <c r="B262" i="22" s="1"/>
  <c r="B261" i="22"/>
  <c r="B260" i="22"/>
  <c r="E258" i="22"/>
  <c r="D258" i="22"/>
  <c r="D259" i="22" s="1"/>
  <c r="C258" i="22"/>
  <c r="C259" i="22" s="1"/>
  <c r="B259" i="22" s="1"/>
  <c r="B258" i="22"/>
  <c r="B257" i="22"/>
  <c r="E255" i="22"/>
  <c r="D255" i="22"/>
  <c r="D256" i="22" s="1"/>
  <c r="C255" i="22"/>
  <c r="C256" i="22" s="1"/>
  <c r="B256" i="22" s="1"/>
  <c r="B255" i="22"/>
  <c r="B254" i="22"/>
  <c r="E252" i="22"/>
  <c r="D252" i="22"/>
  <c r="D253" i="22" s="1"/>
  <c r="C252" i="22"/>
  <c r="C253" i="22" s="1"/>
  <c r="B253" i="22" s="1"/>
  <c r="B252" i="22"/>
  <c r="B251" i="22"/>
  <c r="E249" i="22"/>
  <c r="D249" i="22"/>
  <c r="D250" i="22" s="1"/>
  <c r="C249" i="22"/>
  <c r="C250" i="22" s="1"/>
  <c r="B250" i="22" s="1"/>
  <c r="B249" i="22"/>
  <c r="B248" i="22"/>
  <c r="E246" i="22"/>
  <c r="D246" i="22"/>
  <c r="D247" i="22" s="1"/>
  <c r="C246" i="22"/>
  <c r="C247" i="22" s="1"/>
  <c r="B247" i="22" s="1"/>
  <c r="B246" i="22"/>
  <c r="B245" i="22"/>
  <c r="E243" i="22"/>
  <c r="D243" i="22"/>
  <c r="D244" i="22" s="1"/>
  <c r="C243" i="22"/>
  <c r="C244" i="22" s="1"/>
  <c r="B244" i="22" s="1"/>
  <c r="B242" i="22"/>
  <c r="E240" i="22"/>
  <c r="D240" i="22"/>
  <c r="D241" i="22" s="1"/>
  <c r="C240" i="22"/>
  <c r="C241" i="22" s="1"/>
  <c r="B241" i="22" s="1"/>
  <c r="B239" i="22"/>
  <c r="E237" i="22"/>
  <c r="D237" i="22"/>
  <c r="D238" i="22" s="1"/>
  <c r="C237" i="22"/>
  <c r="C238" i="22" s="1"/>
  <c r="B238" i="22" s="1"/>
  <c r="B237" i="22"/>
  <c r="B236" i="22"/>
  <c r="E234" i="22"/>
  <c r="D234" i="22"/>
  <c r="D235" i="22" s="1"/>
  <c r="C234" i="22"/>
  <c r="C235" i="22" s="1"/>
  <c r="B235" i="22" s="1"/>
  <c r="B234" i="22"/>
  <c r="B233" i="22"/>
  <c r="F229" i="22"/>
  <c r="E229" i="22"/>
  <c r="D229" i="22"/>
  <c r="D230" i="22" s="1"/>
  <c r="C229" i="22"/>
  <c r="B228" i="22"/>
  <c r="D226" i="22"/>
  <c r="D227" i="22" s="1"/>
  <c r="C226" i="22"/>
  <c r="C227" i="22" s="1"/>
  <c r="D223" i="22"/>
  <c r="D224" i="22" s="1"/>
  <c r="C223" i="22"/>
  <c r="C224" i="22" s="1"/>
  <c r="D221" i="22"/>
  <c r="F220" i="22"/>
  <c r="E220" i="22"/>
  <c r="D220" i="22"/>
  <c r="C220" i="22"/>
  <c r="C221" i="22" s="1"/>
  <c r="B221" i="22" s="1"/>
  <c r="B219" i="22"/>
  <c r="D218" i="22"/>
  <c r="C218" i="22"/>
  <c r="C217" i="22"/>
  <c r="D216" i="22"/>
  <c r="C216" i="22"/>
  <c r="C215" i="22"/>
  <c r="D213" i="22"/>
  <c r="D214" i="22" s="1"/>
  <c r="C213" i="22"/>
  <c r="C214" i="22" s="1"/>
  <c r="D210" i="22"/>
  <c r="D211" i="22" s="1"/>
  <c r="C210" i="22"/>
  <c r="C211" i="22" s="1"/>
  <c r="D207" i="22"/>
  <c r="D208" i="22" s="1"/>
  <c r="C207" i="22"/>
  <c r="C208" i="22" s="1"/>
  <c r="D204" i="22"/>
  <c r="D205" i="22" s="1"/>
  <c r="C204" i="22"/>
  <c r="C205" i="22" s="1"/>
  <c r="D201" i="22"/>
  <c r="D202" i="22" s="1"/>
  <c r="C201" i="22"/>
  <c r="C202" i="22" s="1"/>
  <c r="D198" i="22"/>
  <c r="D199" i="22" s="1"/>
  <c r="C198" i="22"/>
  <c r="C199" i="22" s="1"/>
  <c r="D195" i="22"/>
  <c r="D196" i="22" s="1"/>
  <c r="C195" i="22"/>
  <c r="C196" i="22" s="1"/>
  <c r="F192" i="22"/>
  <c r="E192" i="22"/>
  <c r="D192" i="22"/>
  <c r="D193" i="22" s="1"/>
  <c r="C192" i="22"/>
  <c r="B192" i="22" s="1"/>
  <c r="B191" i="22"/>
  <c r="F189" i="22"/>
  <c r="D189" i="22"/>
  <c r="D190" i="22" s="1"/>
  <c r="C189" i="22"/>
  <c r="C190" i="22" s="1"/>
  <c r="B190" i="22" s="1"/>
  <c r="B189" i="22"/>
  <c r="B188" i="22"/>
  <c r="D186" i="22"/>
  <c r="D187" i="22" s="1"/>
  <c r="C186" i="22"/>
  <c r="B186" i="22" s="1"/>
  <c r="C185" i="22"/>
  <c r="F183" i="22"/>
  <c r="D183" i="22"/>
  <c r="D184" i="22" s="1"/>
  <c r="C183" i="22"/>
  <c r="C184" i="22" s="1"/>
  <c r="B184" i="22" s="1"/>
  <c r="B183" i="22"/>
  <c r="B182" i="22"/>
  <c r="F180" i="22"/>
  <c r="D180" i="22"/>
  <c r="D181" i="22" s="1"/>
  <c r="C180" i="22"/>
  <c r="C181" i="22" s="1"/>
  <c r="B181" i="22" s="1"/>
  <c r="B180" i="22"/>
  <c r="B179" i="22"/>
  <c r="D177" i="22"/>
  <c r="D176" i="22"/>
  <c r="C176" i="22"/>
  <c r="C177" i="22" s="1"/>
  <c r="B177" i="22" s="1"/>
  <c r="B175" i="22"/>
  <c r="D174" i="22"/>
  <c r="C173" i="22"/>
  <c r="B173" i="22" s="1"/>
  <c r="B172" i="22"/>
  <c r="E170" i="22"/>
  <c r="D170" i="22"/>
  <c r="D171" i="22" s="1"/>
  <c r="C170" i="22"/>
  <c r="B170" i="22" s="1"/>
  <c r="B169" i="22"/>
  <c r="E167" i="22"/>
  <c r="D167" i="22"/>
  <c r="D168" i="22" s="1"/>
  <c r="C167" i="22"/>
  <c r="B167" i="22" s="1"/>
  <c r="B166" i="22"/>
  <c r="E164" i="22"/>
  <c r="D164" i="22"/>
  <c r="D165" i="22" s="1"/>
  <c r="C164" i="22"/>
  <c r="B164" i="22" s="1"/>
  <c r="B163" i="22"/>
  <c r="E161" i="22"/>
  <c r="D161" i="22"/>
  <c r="D162" i="22" s="1"/>
  <c r="C161" i="22"/>
  <c r="B161" i="22" s="1"/>
  <c r="B160" i="22"/>
  <c r="E158" i="22"/>
  <c r="D158" i="22"/>
  <c r="D159" i="22" s="1"/>
  <c r="C158" i="22"/>
  <c r="B158" i="22" s="1"/>
  <c r="B157" i="22"/>
  <c r="E155" i="22"/>
  <c r="D155" i="22"/>
  <c r="D156" i="22" s="1"/>
  <c r="C155" i="22"/>
  <c r="B155" i="22" s="1"/>
  <c r="B154" i="22"/>
  <c r="E152" i="22"/>
  <c r="D152" i="22"/>
  <c r="D153" i="22" s="1"/>
  <c r="C152" i="22"/>
  <c r="B152" i="22" s="1"/>
  <c r="B151" i="22"/>
  <c r="E149" i="22"/>
  <c r="D149" i="22"/>
  <c r="D150" i="22" s="1"/>
  <c r="C149" i="22"/>
  <c r="B149" i="22" s="1"/>
  <c r="B148" i="22"/>
  <c r="E146" i="22"/>
  <c r="D146" i="22"/>
  <c r="D147" i="22" s="1"/>
  <c r="C146" i="22"/>
  <c r="B146" i="22" s="1"/>
  <c r="B145" i="22"/>
  <c r="E143" i="22"/>
  <c r="D143" i="22"/>
  <c r="D144" i="22" s="1"/>
  <c r="C143" i="22"/>
  <c r="B143" i="22" s="1"/>
  <c r="B142" i="22"/>
  <c r="E140" i="22"/>
  <c r="D140" i="22"/>
  <c r="D141" i="22" s="1"/>
  <c r="C140" i="22"/>
  <c r="B140" i="22" s="1"/>
  <c r="B139" i="22"/>
  <c r="E137" i="22"/>
  <c r="D137" i="22"/>
  <c r="D138" i="22" s="1"/>
  <c r="C137" i="22"/>
  <c r="B137" i="22" s="1"/>
  <c r="B136" i="22"/>
  <c r="E134" i="22"/>
  <c r="D134" i="22"/>
  <c r="D135" i="22" s="1"/>
  <c r="C134" i="22"/>
  <c r="B134" i="22" s="1"/>
  <c r="B133" i="22"/>
  <c r="E131" i="22"/>
  <c r="D131" i="22"/>
  <c r="D132" i="22" s="1"/>
  <c r="C131" i="22"/>
  <c r="B131" i="22" s="1"/>
  <c r="B130" i="22"/>
  <c r="E128" i="22"/>
  <c r="D128" i="22"/>
  <c r="D129" i="22" s="1"/>
  <c r="C128" i="22"/>
  <c r="B128" i="22" s="1"/>
  <c r="B127" i="22"/>
  <c r="D126" i="22"/>
  <c r="C125" i="22"/>
  <c r="B125" i="22" s="1"/>
  <c r="B124" i="22"/>
  <c r="E122" i="22"/>
  <c r="D122" i="22"/>
  <c r="D123" i="22" s="1"/>
  <c r="C122" i="22"/>
  <c r="B122" i="22" s="1"/>
  <c r="B121" i="22"/>
  <c r="E119" i="22"/>
  <c r="D119" i="22"/>
  <c r="D120" i="22" s="1"/>
  <c r="C119" i="22"/>
  <c r="B119" i="22" s="1"/>
  <c r="B118" i="22"/>
  <c r="E116" i="22"/>
  <c r="D116" i="22"/>
  <c r="D117" i="22" s="1"/>
  <c r="C116" i="22"/>
  <c r="B116" i="22" s="1"/>
  <c r="B115" i="22"/>
  <c r="E113" i="22"/>
  <c r="D113" i="22"/>
  <c r="D114" i="22" s="1"/>
  <c r="C113" i="22"/>
  <c r="B113" i="22" s="1"/>
  <c r="B112" i="22"/>
  <c r="E110" i="22"/>
  <c r="D110" i="22"/>
  <c r="D111" i="22" s="1"/>
  <c r="C110" i="22"/>
  <c r="B110" i="22" s="1"/>
  <c r="B109" i="22"/>
  <c r="E107" i="22"/>
  <c r="D107" i="22"/>
  <c r="D108" i="22" s="1"/>
  <c r="C107" i="22"/>
  <c r="B107" i="22" s="1"/>
  <c r="B106" i="22"/>
  <c r="D105" i="22"/>
  <c r="C104" i="22"/>
  <c r="B104" i="22" s="1"/>
  <c r="B103" i="22"/>
  <c r="F100" i="22"/>
  <c r="E100" i="22"/>
  <c r="D100" i="22"/>
  <c r="D101" i="22" s="1"/>
  <c r="C100" i="22"/>
  <c r="C101" i="22" s="1"/>
  <c r="B101" i="22" s="1"/>
  <c r="B99" i="22"/>
  <c r="F97" i="22"/>
  <c r="E97" i="22"/>
  <c r="D97" i="22"/>
  <c r="D98" i="22" s="1"/>
  <c r="C97" i="22"/>
  <c r="C98" i="22" s="1"/>
  <c r="B98" i="22" s="1"/>
  <c r="B96" i="22"/>
  <c r="F94" i="22"/>
  <c r="E94" i="22"/>
  <c r="D94" i="22"/>
  <c r="D95" i="22" s="1"/>
  <c r="C94" i="22"/>
  <c r="B94" i="22" s="1"/>
  <c r="B93" i="22"/>
  <c r="F91" i="22"/>
  <c r="E91" i="22"/>
  <c r="D91" i="22"/>
  <c r="D92" i="22" s="1"/>
  <c r="C91" i="22"/>
  <c r="C92" i="22" s="1"/>
  <c r="B92" i="22" s="1"/>
  <c r="B90" i="22"/>
  <c r="F88" i="22"/>
  <c r="E88" i="22"/>
  <c r="D88" i="22"/>
  <c r="C88" i="22"/>
  <c r="C87" i="22"/>
  <c r="C89" i="22" s="1"/>
  <c r="F85" i="22"/>
  <c r="E85" i="22"/>
  <c r="D85" i="22"/>
  <c r="D86" i="22" s="1"/>
  <c r="C85" i="22"/>
  <c r="C86" i="22" s="1"/>
  <c r="B86" i="22" s="1"/>
  <c r="B85" i="22"/>
  <c r="B84" i="22"/>
  <c r="D83" i="22"/>
  <c r="D82" i="22"/>
  <c r="C82" i="22"/>
  <c r="C83" i="22" s="1"/>
  <c r="B83" i="22" s="1"/>
  <c r="B81" i="22"/>
  <c r="F79" i="22"/>
  <c r="E79" i="22"/>
  <c r="D79" i="22"/>
  <c r="D80" i="22" s="1"/>
  <c r="C79" i="22"/>
  <c r="C80" i="22" s="1"/>
  <c r="B80" i="22" s="1"/>
  <c r="B78" i="22"/>
  <c r="F75" i="22"/>
  <c r="E75" i="22"/>
  <c r="D75" i="22"/>
  <c r="D76" i="22" s="1"/>
  <c r="C75" i="22"/>
  <c r="C76" i="22" s="1"/>
  <c r="B76" i="22" s="1"/>
  <c r="B74" i="22"/>
  <c r="F72" i="22"/>
  <c r="E72" i="22"/>
  <c r="D72" i="22"/>
  <c r="D73" i="22" s="1"/>
  <c r="C72" i="22"/>
  <c r="C73" i="22" s="1"/>
  <c r="B73" i="22" s="1"/>
  <c r="B72" i="22"/>
  <c r="B71" i="22"/>
  <c r="F69" i="22"/>
  <c r="E69" i="22"/>
  <c r="D69" i="22"/>
  <c r="D70" i="22" s="1"/>
  <c r="C69" i="22"/>
  <c r="C70" i="22" s="1"/>
  <c r="B70" i="22" s="1"/>
  <c r="B68" i="22"/>
  <c r="F66" i="22"/>
  <c r="E66" i="22"/>
  <c r="D66" i="22"/>
  <c r="D67" i="22" s="1"/>
  <c r="C66" i="22"/>
  <c r="C67" i="22" s="1"/>
  <c r="B67" i="22" s="1"/>
  <c r="B65" i="22"/>
  <c r="F63" i="22"/>
  <c r="E63" i="22"/>
  <c r="D63" i="22"/>
  <c r="D64" i="22" s="1"/>
  <c r="C63" i="22"/>
  <c r="C64" i="22" s="1"/>
  <c r="B64" i="22" s="1"/>
  <c r="B62" i="22"/>
  <c r="F60" i="22"/>
  <c r="E60" i="22"/>
  <c r="D60" i="22"/>
  <c r="D61" i="22" s="1"/>
  <c r="C60" i="22"/>
  <c r="B60" i="22" s="1"/>
  <c r="B59" i="22"/>
  <c r="F57" i="22"/>
  <c r="E57" i="22"/>
  <c r="D57" i="22"/>
  <c r="D58" i="22" s="1"/>
  <c r="C57" i="22"/>
  <c r="C58" i="22" s="1"/>
  <c r="B58" i="22" s="1"/>
  <c r="B56" i="22"/>
  <c r="F54" i="22"/>
  <c r="E54" i="22"/>
  <c r="D54" i="22"/>
  <c r="D55" i="22" s="1"/>
  <c r="C54" i="22"/>
  <c r="C55" i="22" s="1"/>
  <c r="B55" i="22" s="1"/>
  <c r="B54" i="22"/>
  <c r="B53" i="22"/>
  <c r="F51" i="22"/>
  <c r="E51" i="22"/>
  <c r="D51" i="22"/>
  <c r="D52" i="22" s="1"/>
  <c r="C51" i="22"/>
  <c r="C52" i="22" s="1"/>
  <c r="B52" i="22" s="1"/>
  <c r="B50" i="22"/>
  <c r="F48" i="22"/>
  <c r="E48" i="22"/>
  <c r="D48" i="22"/>
  <c r="D49" i="22" s="1"/>
  <c r="C48" i="22"/>
  <c r="B48" i="22" s="1"/>
  <c r="B47" i="22"/>
  <c r="F45" i="22"/>
  <c r="E45" i="22"/>
  <c r="D45" i="22"/>
  <c r="D46" i="22" s="1"/>
  <c r="C45" i="22"/>
  <c r="C46" i="22" s="1"/>
  <c r="B46" i="22" s="1"/>
  <c r="B44" i="22"/>
  <c r="F42" i="22"/>
  <c r="E42" i="22"/>
  <c r="D42" i="22"/>
  <c r="D43" i="22" s="1"/>
  <c r="C42" i="22"/>
  <c r="C43" i="22" s="1"/>
  <c r="B43" i="22" s="1"/>
  <c r="B41" i="22"/>
  <c r="F39" i="22"/>
  <c r="E39" i="22"/>
  <c r="D39" i="22"/>
  <c r="D40" i="22" s="1"/>
  <c r="C39" i="22"/>
  <c r="C40" i="22" s="1"/>
  <c r="B40" i="22" s="1"/>
  <c r="B38" i="22"/>
  <c r="F36" i="22"/>
  <c r="E36" i="22"/>
  <c r="D36" i="22"/>
  <c r="D37" i="22" s="1"/>
  <c r="C36" i="22"/>
  <c r="B36" i="22" s="1"/>
  <c r="B35" i="22"/>
  <c r="D33" i="22"/>
  <c r="B33" i="22"/>
  <c r="D32" i="22"/>
  <c r="C32" i="22"/>
  <c r="B32" i="22"/>
  <c r="D31" i="22"/>
  <c r="B31" i="22"/>
  <c r="C30" i="22"/>
  <c r="D30" i="22" s="1"/>
  <c r="D28" i="22"/>
  <c r="B28" i="22"/>
  <c r="D27" i="22"/>
  <c r="B27" i="22"/>
  <c r="C26" i="22"/>
  <c r="D26" i="22" s="1"/>
  <c r="D25" i="22"/>
  <c r="C25" i="22"/>
  <c r="B25" i="22"/>
  <c r="D24" i="22"/>
  <c r="B24" i="22"/>
  <c r="C23" i="22"/>
  <c r="D23" i="22" s="1"/>
  <c r="D22" i="22"/>
  <c r="C22" i="22"/>
  <c r="B22" i="22"/>
  <c r="B20" i="22"/>
  <c r="B18" i="22"/>
  <c r="B16" i="22"/>
  <c r="C29" i="22" s="1"/>
  <c r="F6" i="22"/>
  <c r="F3" i="22"/>
  <c r="C601" i="21"/>
  <c r="D600" i="21"/>
  <c r="D601" i="21" s="1"/>
  <c r="C597" i="21"/>
  <c r="D596" i="21"/>
  <c r="D597" i="21" s="1"/>
  <c r="C593" i="21"/>
  <c r="D592" i="21"/>
  <c r="D593" i="21" s="1"/>
  <c r="C589" i="21"/>
  <c r="D588" i="21"/>
  <c r="D589" i="21" s="1"/>
  <c r="C585" i="21"/>
  <c r="D584" i="21"/>
  <c r="D585" i="21" s="1"/>
  <c r="D581" i="21"/>
  <c r="C581" i="21"/>
  <c r="C577" i="21"/>
  <c r="D576" i="21"/>
  <c r="D577" i="21" s="1"/>
  <c r="C568" i="21"/>
  <c r="A568" i="21"/>
  <c r="D567" i="21"/>
  <c r="D573" i="21" s="1"/>
  <c r="C567" i="21"/>
  <c r="C573" i="21" s="1"/>
  <c r="B573" i="21" s="1"/>
  <c r="B566" i="21"/>
  <c r="B565" i="21"/>
  <c r="B567" i="21" s="1"/>
  <c r="D562" i="21"/>
  <c r="D563" i="21" s="1"/>
  <c r="C562" i="21"/>
  <c r="C563" i="21" s="1"/>
  <c r="D559" i="21"/>
  <c r="D560" i="21" s="1"/>
  <c r="C559" i="21"/>
  <c r="C560" i="21" s="1"/>
  <c r="B560" i="21" s="1"/>
  <c r="B558" i="21"/>
  <c r="D556" i="21"/>
  <c r="D557" i="21" s="1"/>
  <c r="C556" i="21"/>
  <c r="B555" i="21"/>
  <c r="D553" i="21"/>
  <c r="D554" i="21" s="1"/>
  <c r="C553" i="21"/>
  <c r="B553" i="21" s="1"/>
  <c r="B552" i="21"/>
  <c r="D551" i="21"/>
  <c r="D550" i="21"/>
  <c r="C550" i="21"/>
  <c r="B549" i="21"/>
  <c r="D546" i="21"/>
  <c r="C546" i="21"/>
  <c r="B546" i="21" s="1"/>
  <c r="D545" i="21"/>
  <c r="D547" i="21" s="1"/>
  <c r="B545" i="21"/>
  <c r="D544" i="21"/>
  <c r="B544" i="21"/>
  <c r="B543" i="21"/>
  <c r="C541" i="21"/>
  <c r="B541" i="21" s="1"/>
  <c r="D539" i="21"/>
  <c r="D541" i="21" s="1"/>
  <c r="B539" i="21"/>
  <c r="B538" i="21"/>
  <c r="D535" i="21"/>
  <c r="D536" i="21" s="1"/>
  <c r="C535" i="21"/>
  <c r="C536" i="21" s="1"/>
  <c r="D532" i="21"/>
  <c r="D533" i="21" s="1"/>
  <c r="C532" i="21"/>
  <c r="C533" i="21" s="1"/>
  <c r="B533" i="21" s="1"/>
  <c r="B531" i="21"/>
  <c r="D530" i="21"/>
  <c r="D529" i="21"/>
  <c r="C529" i="21"/>
  <c r="B528" i="21"/>
  <c r="D526" i="21"/>
  <c r="D527" i="21" s="1"/>
  <c r="C526" i="21"/>
  <c r="B526" i="21" s="1"/>
  <c r="B525" i="21"/>
  <c r="D523" i="21"/>
  <c r="D524" i="21" s="1"/>
  <c r="C523" i="21"/>
  <c r="B522" i="21"/>
  <c r="D520" i="21"/>
  <c r="D521" i="21" s="1"/>
  <c r="C520" i="21"/>
  <c r="C521" i="21" s="1"/>
  <c r="B521" i="21" s="1"/>
  <c r="B519" i="21"/>
  <c r="D517" i="21"/>
  <c r="D518" i="21" s="1"/>
  <c r="C517" i="21"/>
  <c r="B516" i="21"/>
  <c r="D514" i="21"/>
  <c r="D515" i="21" s="1"/>
  <c r="C514" i="21"/>
  <c r="B514" i="21" s="1"/>
  <c r="B513" i="21"/>
  <c r="D511" i="21"/>
  <c r="D512" i="21" s="1"/>
  <c r="C511" i="21"/>
  <c r="B510" i="21"/>
  <c r="D508" i="21"/>
  <c r="D509" i="21" s="1"/>
  <c r="C508" i="21"/>
  <c r="C509" i="21" s="1"/>
  <c r="B509" i="21" s="1"/>
  <c r="B507" i="21"/>
  <c r="D505" i="21"/>
  <c r="D506" i="21" s="1"/>
  <c r="C505" i="21"/>
  <c r="B504" i="21"/>
  <c r="D502" i="21"/>
  <c r="D503" i="21" s="1"/>
  <c r="C502" i="21"/>
  <c r="B502" i="21" s="1"/>
  <c r="B501" i="21"/>
  <c r="D499" i="21"/>
  <c r="D500" i="21" s="1"/>
  <c r="C499" i="21"/>
  <c r="B498" i="21"/>
  <c r="D496" i="21"/>
  <c r="D497" i="21" s="1"/>
  <c r="C496" i="21"/>
  <c r="C497" i="21" s="1"/>
  <c r="B497" i="21" s="1"/>
  <c r="B495" i="21"/>
  <c r="D493" i="21"/>
  <c r="D494" i="21" s="1"/>
  <c r="C493" i="21"/>
  <c r="B492" i="21"/>
  <c r="D490" i="21"/>
  <c r="D491" i="21" s="1"/>
  <c r="C490" i="21"/>
  <c r="B490" i="21" s="1"/>
  <c r="B489" i="21"/>
  <c r="D487" i="21"/>
  <c r="D488" i="21" s="1"/>
  <c r="C487" i="21"/>
  <c r="B486" i="21"/>
  <c r="D484" i="21"/>
  <c r="D485" i="21" s="1"/>
  <c r="C484" i="21"/>
  <c r="C485" i="21" s="1"/>
  <c r="B485" i="21" s="1"/>
  <c r="B483" i="21"/>
  <c r="D481" i="21"/>
  <c r="D482" i="21" s="1"/>
  <c r="C481" i="21"/>
  <c r="B480" i="21"/>
  <c r="D478" i="21"/>
  <c r="D479" i="21" s="1"/>
  <c r="C478" i="21"/>
  <c r="C479" i="21" s="1"/>
  <c r="B479" i="21" s="1"/>
  <c r="B477" i="21"/>
  <c r="D475" i="21"/>
  <c r="D476" i="21" s="1"/>
  <c r="C475" i="21"/>
  <c r="B474" i="21"/>
  <c r="D472" i="21"/>
  <c r="D473" i="21" s="1"/>
  <c r="C472" i="21"/>
  <c r="C473" i="21" s="1"/>
  <c r="B473" i="21" s="1"/>
  <c r="B471" i="21"/>
  <c r="D469" i="21"/>
  <c r="D470" i="21" s="1"/>
  <c r="C469" i="21"/>
  <c r="B468" i="21"/>
  <c r="D466" i="21"/>
  <c r="D467" i="21" s="1"/>
  <c r="C466" i="21"/>
  <c r="B466" i="21" s="1"/>
  <c r="B465" i="21"/>
  <c r="D463" i="21"/>
  <c r="D464" i="21" s="1"/>
  <c r="C463" i="21"/>
  <c r="B462" i="21"/>
  <c r="D460" i="21"/>
  <c r="D461" i="21" s="1"/>
  <c r="C460" i="21"/>
  <c r="C461" i="21" s="1"/>
  <c r="B461" i="21" s="1"/>
  <c r="B459" i="21"/>
  <c r="D457" i="21"/>
  <c r="D458" i="21" s="1"/>
  <c r="C457" i="21"/>
  <c r="B456" i="21"/>
  <c r="D454" i="21"/>
  <c r="D455" i="21" s="1"/>
  <c r="C454" i="21"/>
  <c r="C455" i="21" s="1"/>
  <c r="B455" i="21" s="1"/>
  <c r="B453" i="21"/>
  <c r="D451" i="21"/>
  <c r="D452" i="21" s="1"/>
  <c r="C451" i="21"/>
  <c r="B450" i="21"/>
  <c r="D448" i="21"/>
  <c r="D449" i="21" s="1"/>
  <c r="C448" i="21"/>
  <c r="C449" i="21" s="1"/>
  <c r="B449" i="21" s="1"/>
  <c r="B447" i="21"/>
  <c r="D445" i="21"/>
  <c r="D446" i="21" s="1"/>
  <c r="C445" i="21"/>
  <c r="B444" i="21"/>
  <c r="D442" i="21"/>
  <c r="D443" i="21" s="1"/>
  <c r="C442" i="21"/>
  <c r="C443" i="21" s="1"/>
  <c r="B443" i="21" s="1"/>
  <c r="B441" i="21"/>
  <c r="D439" i="21"/>
  <c r="D440" i="21" s="1"/>
  <c r="C439" i="21"/>
  <c r="B438" i="21"/>
  <c r="D436" i="21"/>
  <c r="D437" i="21" s="1"/>
  <c r="C436" i="21"/>
  <c r="C437" i="21" s="1"/>
  <c r="B437" i="21" s="1"/>
  <c r="B435" i="21"/>
  <c r="D433" i="21"/>
  <c r="D434" i="21" s="1"/>
  <c r="C433" i="21"/>
  <c r="C434" i="21" s="1"/>
  <c r="B434" i="21" s="1"/>
  <c r="B433" i="21"/>
  <c r="B432" i="21"/>
  <c r="D431" i="21"/>
  <c r="D430" i="21"/>
  <c r="C430" i="21"/>
  <c r="C431" i="21" s="1"/>
  <c r="B431" i="21" s="1"/>
  <c r="B429" i="21"/>
  <c r="D427" i="21"/>
  <c r="D428" i="21" s="1"/>
  <c r="C427" i="21"/>
  <c r="C428" i="21" s="1"/>
  <c r="B428" i="21" s="1"/>
  <c r="B426" i="21"/>
  <c r="D424" i="21"/>
  <c r="D425" i="21" s="1"/>
  <c r="C424" i="21"/>
  <c r="C425" i="21" s="1"/>
  <c r="B425" i="21" s="1"/>
  <c r="B423" i="21"/>
  <c r="D421" i="21"/>
  <c r="D422" i="21" s="1"/>
  <c r="C421" i="21"/>
  <c r="C422" i="21" s="1"/>
  <c r="B422" i="21" s="1"/>
  <c r="B421" i="21"/>
  <c r="B420" i="21"/>
  <c r="D419" i="21"/>
  <c r="D418" i="21"/>
  <c r="C418" i="21"/>
  <c r="C419" i="21" s="1"/>
  <c r="B419" i="21" s="1"/>
  <c r="B417" i="21"/>
  <c r="D413" i="21"/>
  <c r="D414" i="21" s="1"/>
  <c r="C413" i="21"/>
  <c r="C414" i="21" s="1"/>
  <c r="B414" i="21" s="1"/>
  <c r="B412" i="21"/>
  <c r="D410" i="21"/>
  <c r="D411" i="21" s="1"/>
  <c r="C410" i="21"/>
  <c r="C411" i="21" s="1"/>
  <c r="B411" i="21" s="1"/>
  <c r="B409" i="21"/>
  <c r="D407" i="21"/>
  <c r="D408" i="21" s="1"/>
  <c r="C407" i="21"/>
  <c r="C408" i="21" s="1"/>
  <c r="B408" i="21" s="1"/>
  <c r="B407" i="21"/>
  <c r="B406" i="21"/>
  <c r="D405" i="21"/>
  <c r="D404" i="21"/>
  <c r="C404" i="21"/>
  <c r="C405" i="21" s="1"/>
  <c r="B405" i="21" s="1"/>
  <c r="B403" i="21"/>
  <c r="D401" i="21"/>
  <c r="D402" i="21" s="1"/>
  <c r="C401" i="21"/>
  <c r="C402" i="21" s="1"/>
  <c r="B402" i="21" s="1"/>
  <c r="B400" i="21"/>
  <c r="D398" i="21"/>
  <c r="D399" i="21" s="1"/>
  <c r="C398" i="21"/>
  <c r="C399" i="21" s="1"/>
  <c r="B399" i="21" s="1"/>
  <c r="B397" i="21"/>
  <c r="D395" i="21"/>
  <c r="D396" i="21" s="1"/>
  <c r="C395" i="21"/>
  <c r="C396" i="21" s="1"/>
  <c r="B396" i="21" s="1"/>
  <c r="B394" i="21"/>
  <c r="D392" i="21"/>
  <c r="D393" i="21" s="1"/>
  <c r="C392" i="21"/>
  <c r="C393" i="21" s="1"/>
  <c r="B393" i="21" s="1"/>
  <c r="B391" i="21"/>
  <c r="D389" i="21"/>
  <c r="D390" i="21" s="1"/>
  <c r="C389" i="21"/>
  <c r="C390" i="21" s="1"/>
  <c r="B390" i="21" s="1"/>
  <c r="B388" i="21"/>
  <c r="D386" i="21"/>
  <c r="D387" i="21" s="1"/>
  <c r="C386" i="21"/>
  <c r="C387" i="21" s="1"/>
  <c r="B387" i="21" s="1"/>
  <c r="B385" i="21"/>
  <c r="D383" i="21"/>
  <c r="D384" i="21" s="1"/>
  <c r="C383" i="21"/>
  <c r="C384" i="21" s="1"/>
  <c r="B384" i="21" s="1"/>
  <c r="B382" i="21"/>
  <c r="D380" i="21"/>
  <c r="D381" i="21" s="1"/>
  <c r="C380" i="21"/>
  <c r="C381" i="21" s="1"/>
  <c r="B381" i="21" s="1"/>
  <c r="B379" i="21"/>
  <c r="D377" i="21"/>
  <c r="D378" i="21" s="1"/>
  <c r="C377" i="21"/>
  <c r="C378" i="21" s="1"/>
  <c r="B378" i="21" s="1"/>
  <c r="B376" i="21"/>
  <c r="D374" i="21"/>
  <c r="D375" i="21" s="1"/>
  <c r="C374" i="21"/>
  <c r="B374" i="21" s="1"/>
  <c r="B373" i="21"/>
  <c r="D371" i="21"/>
  <c r="D372" i="21" s="1"/>
  <c r="C371" i="21"/>
  <c r="C372" i="21" s="1"/>
  <c r="B372" i="21" s="1"/>
  <c r="B370" i="21"/>
  <c r="D368" i="21"/>
  <c r="D369" i="21" s="1"/>
  <c r="C368" i="21"/>
  <c r="C369" i="21" s="1"/>
  <c r="B369" i="21" s="1"/>
  <c r="B367" i="21"/>
  <c r="D365" i="21"/>
  <c r="D366" i="21" s="1"/>
  <c r="C365" i="21"/>
  <c r="C366" i="21" s="1"/>
  <c r="B366" i="21" s="1"/>
  <c r="B364" i="21"/>
  <c r="D362" i="21"/>
  <c r="D363" i="21" s="1"/>
  <c r="C362" i="21"/>
  <c r="B362" i="21" s="1"/>
  <c r="B361" i="21"/>
  <c r="D359" i="21"/>
  <c r="D360" i="21" s="1"/>
  <c r="C359" i="21"/>
  <c r="C360" i="21" s="1"/>
  <c r="B360" i="21" s="1"/>
  <c r="B358" i="21"/>
  <c r="D356" i="21"/>
  <c r="D357" i="21" s="1"/>
  <c r="C356" i="21"/>
  <c r="C357" i="21" s="1"/>
  <c r="B357" i="21" s="1"/>
  <c r="B355" i="21"/>
  <c r="D353" i="21"/>
  <c r="D354" i="21" s="1"/>
  <c r="C353" i="21"/>
  <c r="C354" i="21" s="1"/>
  <c r="B354" i="21" s="1"/>
  <c r="B352" i="21"/>
  <c r="D350" i="21"/>
  <c r="D351" i="21" s="1"/>
  <c r="C350" i="21"/>
  <c r="B350" i="21" s="1"/>
  <c r="B349" i="21"/>
  <c r="D347" i="21"/>
  <c r="D348" i="21" s="1"/>
  <c r="C347" i="21"/>
  <c r="C348" i="21" s="1"/>
  <c r="B348" i="21" s="1"/>
  <c r="B347" i="21"/>
  <c r="B346" i="21"/>
  <c r="D344" i="21"/>
  <c r="D345" i="21" s="1"/>
  <c r="C344" i="21"/>
  <c r="B344" i="21" s="1"/>
  <c r="C343" i="21"/>
  <c r="D341" i="21"/>
  <c r="D342" i="21" s="1"/>
  <c r="C341" i="21"/>
  <c r="B341" i="21" s="1"/>
  <c r="C340" i="21"/>
  <c r="D338" i="21"/>
  <c r="D339" i="21" s="1"/>
  <c r="C338" i="21"/>
  <c r="C339" i="21" s="1"/>
  <c r="B339" i="21" s="1"/>
  <c r="B337" i="21"/>
  <c r="D335" i="21"/>
  <c r="D336" i="21" s="1"/>
  <c r="C335" i="21"/>
  <c r="C336" i="21" s="1"/>
  <c r="B336" i="21" s="1"/>
  <c r="B334" i="21"/>
  <c r="D332" i="21"/>
  <c r="D333" i="21" s="1"/>
  <c r="C332" i="21"/>
  <c r="B332" i="21" s="1"/>
  <c r="C331" i="21"/>
  <c r="C333" i="21" s="1"/>
  <c r="B333" i="21" s="1"/>
  <c r="D329" i="21"/>
  <c r="D330" i="21" s="1"/>
  <c r="C329" i="21"/>
  <c r="C330" i="21" s="1"/>
  <c r="B330" i="21" s="1"/>
  <c r="B328" i="21"/>
  <c r="D326" i="21"/>
  <c r="D327" i="21" s="1"/>
  <c r="C326" i="21"/>
  <c r="B326" i="21" s="1"/>
  <c r="B325" i="21"/>
  <c r="D323" i="21"/>
  <c r="D324" i="21" s="1"/>
  <c r="C323" i="21"/>
  <c r="C324" i="21" s="1"/>
  <c r="B324" i="21" s="1"/>
  <c r="B322" i="21"/>
  <c r="D320" i="21"/>
  <c r="D321" i="21" s="1"/>
  <c r="C320" i="21"/>
  <c r="C321" i="21" s="1"/>
  <c r="B321" i="21" s="1"/>
  <c r="B319" i="21"/>
  <c r="D317" i="21"/>
  <c r="D318" i="21" s="1"/>
  <c r="C317" i="21"/>
  <c r="C318" i="21" s="1"/>
  <c r="B318" i="21" s="1"/>
  <c r="B316" i="21"/>
  <c r="D313" i="21"/>
  <c r="D314" i="21" s="1"/>
  <c r="C313" i="21"/>
  <c r="C314" i="21" s="1"/>
  <c r="B314" i="21" s="1"/>
  <c r="B313" i="21"/>
  <c r="A312" i="21"/>
  <c r="D309" i="21"/>
  <c r="D311" i="21" s="1"/>
  <c r="C309" i="21"/>
  <c r="C311" i="21" s="1"/>
  <c r="B311" i="21" s="1"/>
  <c r="B309" i="21"/>
  <c r="B308" i="21"/>
  <c r="D307" i="21"/>
  <c r="C306" i="21"/>
  <c r="C307" i="21" s="1"/>
  <c r="B307" i="21" s="1"/>
  <c r="B305" i="21"/>
  <c r="D303" i="21"/>
  <c r="C302" i="21"/>
  <c r="C303" i="21" s="1"/>
  <c r="B303" i="21" s="1"/>
  <c r="B301" i="21"/>
  <c r="D300" i="21"/>
  <c r="C299" i="21"/>
  <c r="C300" i="21" s="1"/>
  <c r="B300" i="21" s="1"/>
  <c r="B298" i="21"/>
  <c r="D296" i="21"/>
  <c r="D297" i="21" s="1"/>
  <c r="C296" i="21"/>
  <c r="C297" i="21" s="1"/>
  <c r="B297" i="21" s="1"/>
  <c r="B295" i="21"/>
  <c r="D293" i="21"/>
  <c r="D294" i="21" s="1"/>
  <c r="C293" i="21"/>
  <c r="C294" i="21" s="1"/>
  <c r="B294" i="21" s="1"/>
  <c r="B292" i="21"/>
  <c r="D289" i="21"/>
  <c r="D290" i="21" s="1"/>
  <c r="C289" i="21"/>
  <c r="C290" i="21" s="1"/>
  <c r="B290" i="21" s="1"/>
  <c r="B288" i="21"/>
  <c r="D286" i="21"/>
  <c r="D287" i="21" s="1"/>
  <c r="C286" i="21"/>
  <c r="C287" i="21" s="1"/>
  <c r="B287" i="21" s="1"/>
  <c r="B285" i="21"/>
  <c r="D283" i="21"/>
  <c r="D284" i="21" s="1"/>
  <c r="C283" i="21"/>
  <c r="B282" i="21"/>
  <c r="D280" i="21"/>
  <c r="D281" i="21" s="1"/>
  <c r="C280" i="21"/>
  <c r="B280" i="21" s="1"/>
  <c r="B279" i="21"/>
  <c r="D277" i="21"/>
  <c r="D278" i="21" s="1"/>
  <c r="C277" i="21"/>
  <c r="B277" i="21" s="1"/>
  <c r="B276" i="21"/>
  <c r="D274" i="21"/>
  <c r="D275" i="21" s="1"/>
  <c r="C274" i="21"/>
  <c r="B274" i="21" s="1"/>
  <c r="B273" i="21"/>
  <c r="D271" i="21"/>
  <c r="D272" i="21" s="1"/>
  <c r="C271" i="21"/>
  <c r="B271" i="21" s="1"/>
  <c r="B270" i="21"/>
  <c r="D268" i="21"/>
  <c r="D269" i="21" s="1"/>
  <c r="C268" i="21"/>
  <c r="B268" i="21" s="1"/>
  <c r="B267" i="21"/>
  <c r="D265" i="21"/>
  <c r="D266" i="21" s="1"/>
  <c r="C265" i="21"/>
  <c r="B265" i="21" s="1"/>
  <c r="B264" i="21"/>
  <c r="D262" i="21"/>
  <c r="D263" i="21" s="1"/>
  <c r="C262" i="21"/>
  <c r="B262" i="21" s="1"/>
  <c r="B261" i="21"/>
  <c r="D259" i="21"/>
  <c r="D260" i="21" s="1"/>
  <c r="C259" i="21"/>
  <c r="B259" i="21" s="1"/>
  <c r="B258" i="21"/>
  <c r="D256" i="21"/>
  <c r="D257" i="21" s="1"/>
  <c r="C256" i="21"/>
  <c r="B256" i="21" s="1"/>
  <c r="B255" i="21"/>
  <c r="D253" i="21"/>
  <c r="D254" i="21" s="1"/>
  <c r="C253" i="21"/>
  <c r="B253" i="21" s="1"/>
  <c r="B252" i="21"/>
  <c r="D250" i="21"/>
  <c r="D251" i="21" s="1"/>
  <c r="C250" i="21"/>
  <c r="B250" i="21" s="1"/>
  <c r="B249" i="21"/>
  <c r="D247" i="21"/>
  <c r="D248" i="21" s="1"/>
  <c r="C247" i="21"/>
  <c r="B247" i="21" s="1"/>
  <c r="B246" i="21"/>
  <c r="D244" i="21"/>
  <c r="D245" i="21" s="1"/>
  <c r="C244" i="21"/>
  <c r="B244" i="21" s="1"/>
  <c r="B243" i="21"/>
  <c r="D241" i="21"/>
  <c r="D242" i="21" s="1"/>
  <c r="C241" i="21"/>
  <c r="B241" i="21" s="1"/>
  <c r="B240" i="21"/>
  <c r="D238" i="21"/>
  <c r="D239" i="21" s="1"/>
  <c r="C238" i="21"/>
  <c r="B238" i="21" s="1"/>
  <c r="B237" i="21"/>
  <c r="D235" i="21"/>
  <c r="D236" i="21" s="1"/>
  <c r="C235" i="21"/>
  <c r="B235" i="21" s="1"/>
  <c r="B234" i="21"/>
  <c r="D230" i="21"/>
  <c r="D231" i="21" s="1"/>
  <c r="C230" i="21"/>
  <c r="C231" i="21" s="1"/>
  <c r="B231" i="21" s="1"/>
  <c r="B230" i="21"/>
  <c r="B229" i="21"/>
  <c r="D227" i="21"/>
  <c r="D228" i="21" s="1"/>
  <c r="C227" i="21"/>
  <c r="C228" i="21" s="1"/>
  <c r="D224" i="21"/>
  <c r="D225" i="21" s="1"/>
  <c r="C224" i="21"/>
  <c r="C225" i="21" s="1"/>
  <c r="D221" i="21"/>
  <c r="D222" i="21" s="1"/>
  <c r="C221" i="21"/>
  <c r="C222" i="21" s="1"/>
  <c r="B222" i="21" s="1"/>
  <c r="B221" i="21"/>
  <c r="B220" i="21"/>
  <c r="D219" i="21"/>
  <c r="C219" i="21"/>
  <c r="C218" i="21"/>
  <c r="D217" i="21"/>
  <c r="C217" i="21"/>
  <c r="C216" i="21"/>
  <c r="D214" i="21"/>
  <c r="D215" i="21" s="1"/>
  <c r="C214" i="21"/>
  <c r="C215" i="21" s="1"/>
  <c r="D211" i="21"/>
  <c r="D212" i="21" s="1"/>
  <c r="C211" i="21"/>
  <c r="C212" i="21" s="1"/>
  <c r="D208" i="21"/>
  <c r="D209" i="21" s="1"/>
  <c r="C208" i="21"/>
  <c r="C209" i="21" s="1"/>
  <c r="D205" i="21"/>
  <c r="D206" i="21" s="1"/>
  <c r="C205" i="21"/>
  <c r="C206" i="21" s="1"/>
  <c r="D202" i="21"/>
  <c r="D203" i="21" s="1"/>
  <c r="C202" i="21"/>
  <c r="C203" i="21" s="1"/>
  <c r="D199" i="21"/>
  <c r="D200" i="21" s="1"/>
  <c r="C199" i="21"/>
  <c r="C200" i="21" s="1"/>
  <c r="D196" i="21"/>
  <c r="D197" i="21" s="1"/>
  <c r="C196" i="21"/>
  <c r="C197" i="21" s="1"/>
  <c r="D193" i="21"/>
  <c r="D194" i="21" s="1"/>
  <c r="C193" i="21"/>
  <c r="C194" i="21" s="1"/>
  <c r="B194" i="21" s="1"/>
  <c r="B193" i="21"/>
  <c r="B192" i="21"/>
  <c r="D190" i="21"/>
  <c r="D191" i="21" s="1"/>
  <c r="C190" i="21"/>
  <c r="C191" i="21" s="1"/>
  <c r="B191" i="21" s="1"/>
  <c r="B189" i="21"/>
  <c r="D187" i="21"/>
  <c r="D188" i="21" s="1"/>
  <c r="C187" i="21"/>
  <c r="B187" i="21" s="1"/>
  <c r="C186" i="21"/>
  <c r="D184" i="21"/>
  <c r="D185" i="21" s="1"/>
  <c r="C184" i="21"/>
  <c r="C185" i="21" s="1"/>
  <c r="B185" i="21" s="1"/>
  <c r="B183" i="21"/>
  <c r="D181" i="21"/>
  <c r="D182" i="21" s="1"/>
  <c r="C181" i="21"/>
  <c r="C182" i="21" s="1"/>
  <c r="B182" i="21" s="1"/>
  <c r="B180" i="21"/>
  <c r="D177" i="21"/>
  <c r="D178" i="21" s="1"/>
  <c r="C177" i="21"/>
  <c r="C178" i="21" s="1"/>
  <c r="B178" i="21" s="1"/>
  <c r="B176" i="21"/>
  <c r="D175" i="21"/>
  <c r="C174" i="21"/>
  <c r="B174" i="21" s="1"/>
  <c r="B173" i="21"/>
  <c r="D171" i="21"/>
  <c r="D172" i="21" s="1"/>
  <c r="C171" i="21"/>
  <c r="B171" i="21" s="1"/>
  <c r="B170" i="21"/>
  <c r="D168" i="21"/>
  <c r="D169" i="21" s="1"/>
  <c r="C168" i="21"/>
  <c r="B168" i="21" s="1"/>
  <c r="B167" i="21"/>
  <c r="D165" i="21"/>
  <c r="D166" i="21" s="1"/>
  <c r="C165" i="21"/>
  <c r="B165" i="21" s="1"/>
  <c r="B164" i="21"/>
  <c r="D162" i="21"/>
  <c r="D163" i="21" s="1"/>
  <c r="C162" i="21"/>
  <c r="B162" i="21" s="1"/>
  <c r="B161" i="21"/>
  <c r="D159" i="21"/>
  <c r="D160" i="21" s="1"/>
  <c r="C159" i="21"/>
  <c r="B159" i="21" s="1"/>
  <c r="B158" i="21"/>
  <c r="D156" i="21"/>
  <c r="D157" i="21" s="1"/>
  <c r="C156" i="21"/>
  <c r="B156" i="21" s="1"/>
  <c r="B155" i="21"/>
  <c r="D153" i="21"/>
  <c r="D154" i="21" s="1"/>
  <c r="C153" i="21"/>
  <c r="B153" i="21" s="1"/>
  <c r="B152" i="21"/>
  <c r="D150" i="21"/>
  <c r="D151" i="21" s="1"/>
  <c r="C150" i="21"/>
  <c r="B150" i="21" s="1"/>
  <c r="B149" i="21"/>
  <c r="D147" i="21"/>
  <c r="D148" i="21" s="1"/>
  <c r="C147" i="21"/>
  <c r="B147" i="21" s="1"/>
  <c r="B146" i="21"/>
  <c r="D144" i="21"/>
  <c r="D145" i="21" s="1"/>
  <c r="C144" i="21"/>
  <c r="C145" i="21" s="1"/>
  <c r="B145" i="21" s="1"/>
  <c r="B143" i="21"/>
  <c r="D141" i="21"/>
  <c r="D142" i="21" s="1"/>
  <c r="C141" i="21"/>
  <c r="B141" i="21" s="1"/>
  <c r="B140" i="21"/>
  <c r="D138" i="21"/>
  <c r="D139" i="21" s="1"/>
  <c r="C138" i="21"/>
  <c r="B138" i="21" s="1"/>
  <c r="B137" i="21"/>
  <c r="D135" i="21"/>
  <c r="D136" i="21" s="1"/>
  <c r="C135" i="21"/>
  <c r="B135" i="21" s="1"/>
  <c r="B134" i="21"/>
  <c r="D132" i="21"/>
  <c r="D133" i="21" s="1"/>
  <c r="C132" i="21"/>
  <c r="B132" i="21" s="1"/>
  <c r="B131" i="21"/>
  <c r="D129" i="21"/>
  <c r="D130" i="21" s="1"/>
  <c r="C129" i="21"/>
  <c r="B129" i="21" s="1"/>
  <c r="B128" i="21"/>
  <c r="D127" i="21"/>
  <c r="C126" i="21"/>
  <c r="B126" i="21" s="1"/>
  <c r="B125" i="21"/>
  <c r="D123" i="21"/>
  <c r="D124" i="21" s="1"/>
  <c r="C123" i="21"/>
  <c r="B123" i="21" s="1"/>
  <c r="B122" i="21"/>
  <c r="D120" i="21"/>
  <c r="D121" i="21" s="1"/>
  <c r="C120" i="21"/>
  <c r="B120" i="21" s="1"/>
  <c r="B119" i="21"/>
  <c r="D117" i="21"/>
  <c r="D118" i="21" s="1"/>
  <c r="C117" i="21"/>
  <c r="B117" i="21" s="1"/>
  <c r="B116" i="21"/>
  <c r="D114" i="21"/>
  <c r="D115" i="21" s="1"/>
  <c r="C114" i="21"/>
  <c r="B114" i="21" s="1"/>
  <c r="B113" i="21"/>
  <c r="D111" i="21"/>
  <c r="D112" i="21" s="1"/>
  <c r="C111" i="21"/>
  <c r="B111" i="21" s="1"/>
  <c r="B110" i="21"/>
  <c r="D108" i="21"/>
  <c r="D109" i="21" s="1"/>
  <c r="C108" i="21"/>
  <c r="B108" i="21" s="1"/>
  <c r="B107" i="21"/>
  <c r="D106" i="21"/>
  <c r="C105" i="21"/>
  <c r="B105" i="21" s="1"/>
  <c r="B104" i="21"/>
  <c r="D101" i="21"/>
  <c r="D102" i="21" s="1"/>
  <c r="C101" i="21"/>
  <c r="C102" i="21" s="1"/>
  <c r="B102" i="21" s="1"/>
  <c r="B100" i="21"/>
  <c r="D98" i="21"/>
  <c r="D99" i="21" s="1"/>
  <c r="C98" i="21"/>
  <c r="C99" i="21" s="1"/>
  <c r="B99" i="21" s="1"/>
  <c r="B97" i="21"/>
  <c r="D95" i="21"/>
  <c r="D96" i="21" s="1"/>
  <c r="C95" i="21"/>
  <c r="C96" i="21" s="1"/>
  <c r="B96" i="21" s="1"/>
  <c r="B94" i="21"/>
  <c r="D92" i="21"/>
  <c r="D93" i="21" s="1"/>
  <c r="C92" i="21"/>
  <c r="C93" i="21" s="1"/>
  <c r="B93" i="21" s="1"/>
  <c r="B91" i="21"/>
  <c r="D89" i="21"/>
  <c r="C89" i="21"/>
  <c r="C88" i="21"/>
  <c r="D86" i="21"/>
  <c r="D87" i="21" s="1"/>
  <c r="C86" i="21"/>
  <c r="C87" i="21" s="1"/>
  <c r="B87" i="21" s="1"/>
  <c r="B85" i="21"/>
  <c r="D83" i="21"/>
  <c r="D84" i="21" s="1"/>
  <c r="C83" i="21"/>
  <c r="C84" i="21" s="1"/>
  <c r="B84" i="21" s="1"/>
  <c r="B82" i="21"/>
  <c r="D80" i="21"/>
  <c r="D81" i="21" s="1"/>
  <c r="C80" i="21"/>
  <c r="B80" i="21" s="1"/>
  <c r="B79" i="21"/>
  <c r="D76" i="21"/>
  <c r="D77" i="21" s="1"/>
  <c r="C76" i="21"/>
  <c r="C77" i="21" s="1"/>
  <c r="B77" i="21" s="1"/>
  <c r="B75" i="21"/>
  <c r="D73" i="21"/>
  <c r="D74" i="21" s="1"/>
  <c r="C73" i="21"/>
  <c r="B73" i="21" s="1"/>
  <c r="B72" i="21"/>
  <c r="D70" i="21"/>
  <c r="D71" i="21" s="1"/>
  <c r="C70" i="21"/>
  <c r="B70" i="21" s="1"/>
  <c r="B69" i="21"/>
  <c r="D67" i="21"/>
  <c r="D68" i="21" s="1"/>
  <c r="C67" i="21"/>
  <c r="C68" i="21" s="1"/>
  <c r="B68" i="21" s="1"/>
  <c r="B66" i="21"/>
  <c r="D64" i="21"/>
  <c r="D65" i="21" s="1"/>
  <c r="C64" i="21"/>
  <c r="C65" i="21" s="1"/>
  <c r="B65" i="21" s="1"/>
  <c r="B63" i="21"/>
  <c r="D61" i="21"/>
  <c r="D62" i="21" s="1"/>
  <c r="C61" i="21"/>
  <c r="C62" i="21" s="1"/>
  <c r="B62" i="21" s="1"/>
  <c r="B60" i="21"/>
  <c r="D58" i="21"/>
  <c r="D59" i="21" s="1"/>
  <c r="C58" i="21"/>
  <c r="B58" i="21" s="1"/>
  <c r="B57" i="21"/>
  <c r="D55" i="21"/>
  <c r="D56" i="21" s="1"/>
  <c r="C55" i="21"/>
  <c r="C56" i="21" s="1"/>
  <c r="B56" i="21" s="1"/>
  <c r="B54" i="21"/>
  <c r="D52" i="21"/>
  <c r="D53" i="21" s="1"/>
  <c r="C52" i="21"/>
  <c r="C53" i="21" s="1"/>
  <c r="B53" i="21" s="1"/>
  <c r="B51" i="21"/>
  <c r="D49" i="21"/>
  <c r="D50" i="21" s="1"/>
  <c r="C49" i="21"/>
  <c r="C50" i="21" s="1"/>
  <c r="B50" i="21" s="1"/>
  <c r="B48" i="21"/>
  <c r="D46" i="21"/>
  <c r="D47" i="21" s="1"/>
  <c r="C46" i="21"/>
  <c r="C47" i="21" s="1"/>
  <c r="B47" i="21" s="1"/>
  <c r="B45" i="21"/>
  <c r="D43" i="21"/>
  <c r="D44" i="21" s="1"/>
  <c r="C43" i="21"/>
  <c r="C44" i="21" s="1"/>
  <c r="B44" i="21" s="1"/>
  <c r="B42" i="21"/>
  <c r="D40" i="21"/>
  <c r="D41" i="21" s="1"/>
  <c r="C40" i="21"/>
  <c r="C41" i="21" s="1"/>
  <c r="B41" i="21" s="1"/>
  <c r="B39" i="21"/>
  <c r="D37" i="21"/>
  <c r="D38" i="21" s="1"/>
  <c r="C37" i="21"/>
  <c r="C38" i="21" s="1"/>
  <c r="B38" i="21" s="1"/>
  <c r="B36" i="21"/>
  <c r="D34" i="21"/>
  <c r="B34" i="21"/>
  <c r="C33" i="21"/>
  <c r="D33" i="21" s="1"/>
  <c r="D32" i="21"/>
  <c r="B32" i="21"/>
  <c r="C31" i="21"/>
  <c r="D31" i="21" s="1"/>
  <c r="D29" i="21"/>
  <c r="B29" i="21"/>
  <c r="D28" i="21"/>
  <c r="B28" i="21"/>
  <c r="C27" i="21"/>
  <c r="D27" i="21" s="1"/>
  <c r="C26" i="21"/>
  <c r="D26" i="21" s="1"/>
  <c r="D25" i="21"/>
  <c r="B25" i="21"/>
  <c r="C24" i="21"/>
  <c r="D24" i="21" s="1"/>
  <c r="C23" i="21"/>
  <c r="D23" i="21" s="1"/>
  <c r="B21" i="21"/>
  <c r="B19" i="21"/>
  <c r="B17" i="21"/>
  <c r="C30" i="21" s="1"/>
  <c r="E33" i="20"/>
  <c r="D33" i="20" s="1"/>
  <c r="D34" i="20" s="1"/>
  <c r="C33" i="20"/>
  <c r="C34" i="20" s="1"/>
  <c r="B32" i="20"/>
  <c r="A32" i="20"/>
  <c r="E30" i="20"/>
  <c r="D30" i="20" s="1"/>
  <c r="D31" i="20" s="1"/>
  <c r="C30" i="20"/>
  <c r="C31" i="20" s="1"/>
  <c r="B29" i="20"/>
  <c r="A29" i="20"/>
  <c r="E27" i="20"/>
  <c r="D27" i="20" s="1"/>
  <c r="D28" i="20" s="1"/>
  <c r="C27" i="20"/>
  <c r="C28" i="20" s="1"/>
  <c r="B26" i="20"/>
  <c r="A26" i="20"/>
  <c r="E24" i="20"/>
  <c r="D24" i="20"/>
  <c r="D25" i="20" s="1"/>
  <c r="C24" i="20"/>
  <c r="C25" i="20" s="1"/>
  <c r="B25" i="20" s="1"/>
  <c r="B24" i="20"/>
  <c r="B23" i="20"/>
  <c r="A23" i="20"/>
  <c r="E21" i="20"/>
  <c r="D21" i="20" s="1"/>
  <c r="D22" i="20" s="1"/>
  <c r="C21" i="20"/>
  <c r="C22" i="20" s="1"/>
  <c r="B20" i="20"/>
  <c r="A20" i="20"/>
  <c r="E18" i="20"/>
  <c r="D18" i="20" s="1"/>
  <c r="D19" i="20" s="1"/>
  <c r="C18" i="20"/>
  <c r="C19" i="20" s="1"/>
  <c r="B17" i="20"/>
  <c r="A17" i="20"/>
  <c r="E33" i="19"/>
  <c r="D33" i="19" s="1"/>
  <c r="D34" i="19" s="1"/>
  <c r="C33" i="19"/>
  <c r="C34" i="19" s="1"/>
  <c r="B32" i="19"/>
  <c r="A32" i="19"/>
  <c r="E30" i="19"/>
  <c r="D30" i="19" s="1"/>
  <c r="D31" i="19" s="1"/>
  <c r="C30" i="19"/>
  <c r="C31" i="19" s="1"/>
  <c r="B29" i="19"/>
  <c r="A29" i="19"/>
  <c r="E27" i="19"/>
  <c r="D27" i="19" s="1"/>
  <c r="D28" i="19" s="1"/>
  <c r="C27" i="19"/>
  <c r="C28" i="19" s="1"/>
  <c r="B26" i="19"/>
  <c r="A26" i="19"/>
  <c r="E24" i="19"/>
  <c r="D24" i="19"/>
  <c r="D25" i="19" s="1"/>
  <c r="C24" i="19"/>
  <c r="C25" i="19" s="1"/>
  <c r="B25" i="19" s="1"/>
  <c r="B24" i="19"/>
  <c r="B23" i="19"/>
  <c r="A23" i="19"/>
  <c r="E21" i="19"/>
  <c r="D21" i="19" s="1"/>
  <c r="D22" i="19" s="1"/>
  <c r="C21" i="19"/>
  <c r="C22" i="19" s="1"/>
  <c r="B20" i="19"/>
  <c r="A20" i="19"/>
  <c r="E18" i="19"/>
  <c r="D18" i="19" s="1"/>
  <c r="D19" i="19" s="1"/>
  <c r="C18" i="19"/>
  <c r="C19" i="19" s="1"/>
  <c r="B17" i="19"/>
  <c r="A17" i="19"/>
  <c r="E35" i="18"/>
  <c r="D35" i="18"/>
  <c r="C35" i="18"/>
  <c r="C34" i="18"/>
  <c r="E33" i="18"/>
  <c r="D33" i="18"/>
  <c r="C33" i="18"/>
  <c r="E30" i="18"/>
  <c r="D30" i="18" s="1"/>
  <c r="D31" i="18" s="1"/>
  <c r="C30" i="18"/>
  <c r="C31" i="18" s="1"/>
  <c r="B29" i="18"/>
  <c r="E27" i="18"/>
  <c r="D27" i="18" s="1"/>
  <c r="D28" i="18" s="1"/>
  <c r="C27" i="18"/>
  <c r="C28" i="18" s="1"/>
  <c r="B26" i="18"/>
  <c r="E24" i="18"/>
  <c r="D24" i="18"/>
  <c r="D25" i="18" s="1"/>
  <c r="C24" i="18"/>
  <c r="C25" i="18" s="1"/>
  <c r="B25" i="18" s="1"/>
  <c r="B24" i="18"/>
  <c r="B23" i="18"/>
  <c r="E21" i="18"/>
  <c r="D21" i="18" s="1"/>
  <c r="D22" i="18" s="1"/>
  <c r="C21" i="18"/>
  <c r="C22" i="18" s="1"/>
  <c r="B20" i="18"/>
  <c r="E18" i="18"/>
  <c r="D18" i="18" s="1"/>
  <c r="D19" i="18" s="1"/>
  <c r="C18" i="18"/>
  <c r="C19" i="18" s="1"/>
  <c r="B17" i="18"/>
  <c r="E33" i="17"/>
  <c r="D33" i="17"/>
  <c r="D34" i="17" s="1"/>
  <c r="C33" i="17"/>
  <c r="C34" i="17" s="1"/>
  <c r="B32" i="17"/>
  <c r="A32" i="17"/>
  <c r="E30" i="17"/>
  <c r="D30" i="17" s="1"/>
  <c r="D31" i="17" s="1"/>
  <c r="C30" i="17"/>
  <c r="C31" i="17" s="1"/>
  <c r="B29" i="17"/>
  <c r="A29" i="17"/>
  <c r="E27" i="17"/>
  <c r="D27" i="17" s="1"/>
  <c r="D28" i="17" s="1"/>
  <c r="C27" i="17"/>
  <c r="C28" i="17" s="1"/>
  <c r="B26" i="17"/>
  <c r="A26" i="17"/>
  <c r="E24" i="17"/>
  <c r="D24" i="17"/>
  <c r="D25" i="17" s="1"/>
  <c r="C24" i="17"/>
  <c r="C25" i="17" s="1"/>
  <c r="B25" i="17" s="1"/>
  <c r="B24" i="17"/>
  <c r="B23" i="17"/>
  <c r="A23" i="17"/>
  <c r="E21" i="17"/>
  <c r="D21" i="17" s="1"/>
  <c r="D22" i="17" s="1"/>
  <c r="C21" i="17"/>
  <c r="C22" i="17" s="1"/>
  <c r="B20" i="17"/>
  <c r="A20" i="17"/>
  <c r="E18" i="17"/>
  <c r="D18" i="17" s="1"/>
  <c r="D19" i="17" s="1"/>
  <c r="C18" i="17"/>
  <c r="C19" i="17" s="1"/>
  <c r="B17" i="17"/>
  <c r="A17" i="17"/>
  <c r="E33" i="16"/>
  <c r="D33" i="16" s="1"/>
  <c r="D34" i="16" s="1"/>
  <c r="C33" i="16"/>
  <c r="C34" i="16" s="1"/>
  <c r="B32" i="16"/>
  <c r="A32" i="16"/>
  <c r="E30" i="16"/>
  <c r="D30" i="16" s="1"/>
  <c r="D31" i="16" s="1"/>
  <c r="C30" i="16"/>
  <c r="C31" i="16" s="1"/>
  <c r="B29" i="16"/>
  <c r="A29" i="16"/>
  <c r="E27" i="16"/>
  <c r="D27" i="16" s="1"/>
  <c r="D28" i="16" s="1"/>
  <c r="C27" i="16"/>
  <c r="C28" i="16" s="1"/>
  <c r="B26" i="16"/>
  <c r="A26" i="16"/>
  <c r="E24" i="16"/>
  <c r="D24" i="16"/>
  <c r="D25" i="16" s="1"/>
  <c r="C24" i="16"/>
  <c r="C25" i="16" s="1"/>
  <c r="B25" i="16" s="1"/>
  <c r="B24" i="16"/>
  <c r="B23" i="16"/>
  <c r="A23" i="16"/>
  <c r="E21" i="16"/>
  <c r="D21" i="16" s="1"/>
  <c r="D22" i="16" s="1"/>
  <c r="C21" i="16"/>
  <c r="C22" i="16" s="1"/>
  <c r="B20" i="16"/>
  <c r="A20" i="16"/>
  <c r="E18" i="16"/>
  <c r="D18" i="16" s="1"/>
  <c r="D19" i="16" s="1"/>
  <c r="C18" i="16"/>
  <c r="C19" i="16" s="1"/>
  <c r="B17" i="16"/>
  <c r="A17" i="16"/>
  <c r="E33" i="15"/>
  <c r="D33" i="15" s="1"/>
  <c r="C33" i="15"/>
  <c r="C34" i="15" s="1"/>
  <c r="E30" i="15"/>
  <c r="D30" i="15" s="1"/>
  <c r="D31" i="15" s="1"/>
  <c r="C30" i="15"/>
  <c r="C31" i="15" s="1"/>
  <c r="B29" i="15"/>
  <c r="E27" i="15"/>
  <c r="D27" i="15" s="1"/>
  <c r="D28" i="15" s="1"/>
  <c r="C27" i="15"/>
  <c r="C28" i="15" s="1"/>
  <c r="B26" i="15"/>
  <c r="E24" i="15"/>
  <c r="D24" i="15" s="1"/>
  <c r="D25" i="15" s="1"/>
  <c r="C24" i="15"/>
  <c r="B24" i="15" s="1"/>
  <c r="B23" i="15"/>
  <c r="E21" i="15"/>
  <c r="D21" i="15" s="1"/>
  <c r="D22" i="15" s="1"/>
  <c r="C21" i="15"/>
  <c r="C22" i="15" s="1"/>
  <c r="B20" i="15"/>
  <c r="C19" i="15"/>
  <c r="E18" i="15"/>
  <c r="D18" i="15"/>
  <c r="D19" i="15" s="1"/>
  <c r="C18" i="15"/>
  <c r="B17" i="15"/>
  <c r="E36" i="14"/>
  <c r="D36" i="14" s="1"/>
  <c r="D37" i="14" s="1"/>
  <c r="C36" i="14"/>
  <c r="C37" i="14" s="1"/>
  <c r="B35" i="14"/>
  <c r="C34" i="14"/>
  <c r="E33" i="14"/>
  <c r="D33" i="14"/>
  <c r="D34" i="14" s="1"/>
  <c r="C33" i="14"/>
  <c r="B32" i="14"/>
  <c r="E30" i="14"/>
  <c r="D30" i="14" s="1"/>
  <c r="D31" i="14" s="1"/>
  <c r="C30" i="14"/>
  <c r="C31" i="14" s="1"/>
  <c r="B29" i="14"/>
  <c r="E27" i="14"/>
  <c r="D27" i="14" s="1"/>
  <c r="D28" i="14" s="1"/>
  <c r="C27" i="14"/>
  <c r="C28" i="14" s="1"/>
  <c r="B26" i="14"/>
  <c r="E24" i="14"/>
  <c r="D24" i="14" s="1"/>
  <c r="D25" i="14" s="1"/>
  <c r="C24" i="14"/>
  <c r="B24" i="14" s="1"/>
  <c r="B23" i="14"/>
  <c r="C22" i="14"/>
  <c r="E21" i="14"/>
  <c r="D21" i="14"/>
  <c r="D22" i="14" s="1"/>
  <c r="C21" i="14"/>
  <c r="B20" i="14"/>
  <c r="E18" i="14"/>
  <c r="D18" i="14" s="1"/>
  <c r="D19" i="14" s="1"/>
  <c r="C18" i="14"/>
  <c r="C19" i="14" s="1"/>
  <c r="B17" i="14"/>
  <c r="A39" i="13"/>
  <c r="A38" i="13"/>
  <c r="C37" i="13"/>
  <c r="E36" i="13"/>
  <c r="D36" i="13"/>
  <c r="D37" i="13" s="1"/>
  <c r="C36" i="13"/>
  <c r="B35" i="13"/>
  <c r="E33" i="13"/>
  <c r="D33" i="13" s="1"/>
  <c r="D34" i="13" s="1"/>
  <c r="C33" i="13"/>
  <c r="C34" i="13" s="1"/>
  <c r="B32" i="13"/>
  <c r="C31" i="13"/>
  <c r="E30" i="13"/>
  <c r="D30" i="13"/>
  <c r="D31" i="13" s="1"/>
  <c r="C30" i="13"/>
  <c r="B30" i="13"/>
  <c r="B29" i="13"/>
  <c r="E27" i="13"/>
  <c r="D27" i="13" s="1"/>
  <c r="D28" i="13" s="1"/>
  <c r="C27" i="13"/>
  <c r="C28" i="13" s="1"/>
  <c r="B26" i="13"/>
  <c r="E24" i="13"/>
  <c r="D24" i="13" s="1"/>
  <c r="D25" i="13" s="1"/>
  <c r="C24" i="13"/>
  <c r="B24" i="13" s="1"/>
  <c r="B23" i="13"/>
  <c r="C22" i="13"/>
  <c r="E21" i="13"/>
  <c r="D21" i="13"/>
  <c r="D22" i="13" s="1"/>
  <c r="C21" i="13"/>
  <c r="B20" i="13"/>
  <c r="E18" i="13"/>
  <c r="D18" i="13" s="1"/>
  <c r="D19" i="13" s="1"/>
  <c r="C18" i="13"/>
  <c r="C19" i="13" s="1"/>
  <c r="B17" i="13"/>
  <c r="D36" i="12"/>
  <c r="D37" i="12" s="1"/>
  <c r="C36" i="12"/>
  <c r="C37" i="12" s="1"/>
  <c r="B35" i="12"/>
  <c r="D33" i="12"/>
  <c r="C33" i="12"/>
  <c r="C34" i="12" s="1"/>
  <c r="D30" i="12"/>
  <c r="D31" i="12" s="1"/>
  <c r="C30" i="12"/>
  <c r="C31" i="12" s="1"/>
  <c r="B29" i="12"/>
  <c r="D27" i="12"/>
  <c r="D28" i="12" s="1"/>
  <c r="C27" i="12"/>
  <c r="C28" i="12" s="1"/>
  <c r="B26" i="12"/>
  <c r="D24" i="12"/>
  <c r="D25" i="12" s="1"/>
  <c r="C24" i="12"/>
  <c r="B24" i="12" s="1"/>
  <c r="B23" i="12"/>
  <c r="D21" i="12"/>
  <c r="D22" i="12" s="1"/>
  <c r="C21" i="12"/>
  <c r="C22" i="12" s="1"/>
  <c r="B20" i="12"/>
  <c r="D18" i="12"/>
  <c r="D19" i="12" s="1"/>
  <c r="C18" i="12"/>
  <c r="C19" i="12" s="1"/>
  <c r="B17" i="12"/>
  <c r="E30" i="11"/>
  <c r="D30" i="11"/>
  <c r="D31" i="11" s="1"/>
  <c r="C30" i="11"/>
  <c r="C31" i="11" s="1"/>
  <c r="B29" i="11"/>
  <c r="A29" i="11"/>
  <c r="E27" i="11"/>
  <c r="D27" i="11" s="1"/>
  <c r="D28" i="11" s="1"/>
  <c r="C27" i="11"/>
  <c r="C28" i="11" s="1"/>
  <c r="B26" i="11"/>
  <c r="A26" i="11"/>
  <c r="E24" i="11"/>
  <c r="D24" i="11" s="1"/>
  <c r="D25" i="11" s="1"/>
  <c r="C24" i="11"/>
  <c r="C25" i="11" s="1"/>
  <c r="B23" i="11"/>
  <c r="A23" i="11"/>
  <c r="E21" i="11"/>
  <c r="D21" i="11"/>
  <c r="D22" i="11" s="1"/>
  <c r="C21" i="11"/>
  <c r="C22" i="11" s="1"/>
  <c r="B22" i="11" s="1"/>
  <c r="B21" i="11"/>
  <c r="B20" i="11"/>
  <c r="A20" i="11"/>
  <c r="E18" i="11"/>
  <c r="D18" i="11" s="1"/>
  <c r="D19" i="11" s="1"/>
  <c r="C18" i="11"/>
  <c r="C19" i="11" s="1"/>
  <c r="B17" i="11"/>
  <c r="A17" i="11"/>
  <c r="A24" i="10"/>
  <c r="C23" i="10"/>
  <c r="D22" i="10"/>
  <c r="D23" i="10" s="1"/>
  <c r="E18" i="10"/>
  <c r="D18" i="10"/>
  <c r="D19" i="10" s="1"/>
  <c r="C18" i="10"/>
  <c r="C19" i="10" s="1"/>
  <c r="B17" i="10"/>
  <c r="A17" i="10"/>
  <c r="B30" i="9"/>
  <c r="B29" i="9"/>
  <c r="B27" i="9"/>
  <c r="B26" i="9"/>
  <c r="B25" i="9"/>
  <c r="B24" i="9"/>
  <c r="B23" i="9"/>
  <c r="B20" i="9"/>
  <c r="E18" i="9"/>
  <c r="D18" i="9" s="1"/>
  <c r="D19" i="9" s="1"/>
  <c r="C18" i="9"/>
  <c r="C19" i="9" s="1"/>
  <c r="B17" i="9"/>
  <c r="C28" i="8"/>
  <c r="C29" i="8" s="1"/>
  <c r="B28" i="8"/>
  <c r="B29" i="8" s="1"/>
  <c r="A27" i="8"/>
  <c r="C24" i="8"/>
  <c r="C25" i="8" s="1"/>
  <c r="B24" i="8"/>
  <c r="B25" i="8" s="1"/>
  <c r="A23" i="8"/>
  <c r="C21" i="8"/>
  <c r="C22" i="8" s="1"/>
  <c r="B21" i="8"/>
  <c r="B22" i="8" s="1"/>
  <c r="A20" i="8"/>
  <c r="C18" i="8"/>
  <c r="C19" i="8" s="1"/>
  <c r="B18" i="8"/>
  <c r="B19" i="8" s="1"/>
  <c r="A17" i="8"/>
  <c r="E169" i="7"/>
  <c r="E170" i="7" s="1"/>
  <c r="C169" i="7"/>
  <c r="C170" i="7" s="1"/>
  <c r="B169" i="7"/>
  <c r="B168" i="7"/>
  <c r="A168" i="7"/>
  <c r="E165" i="7"/>
  <c r="E166" i="7" s="1"/>
  <c r="C165" i="7"/>
  <c r="C166" i="7" s="1"/>
  <c r="A164" i="7"/>
  <c r="E162" i="7"/>
  <c r="E163" i="7" s="1"/>
  <c r="C162" i="7"/>
  <c r="C163" i="7" s="1"/>
  <c r="A161" i="7"/>
  <c r="E159" i="7"/>
  <c r="E160" i="7" s="1"/>
  <c r="C159" i="7"/>
  <c r="C160" i="7" s="1"/>
  <c r="B158" i="7"/>
  <c r="A158" i="7"/>
  <c r="E156" i="7"/>
  <c r="E157" i="7" s="1"/>
  <c r="C156" i="7"/>
  <c r="C157" i="7" s="1"/>
  <c r="B156" i="7"/>
  <c r="B155" i="7"/>
  <c r="E153" i="7"/>
  <c r="E154" i="7" s="1"/>
  <c r="C153" i="7"/>
  <c r="C154" i="7" s="1"/>
  <c r="B152" i="7"/>
  <c r="E150" i="7"/>
  <c r="E151" i="7" s="1"/>
  <c r="C150" i="7"/>
  <c r="B150" i="7" s="1"/>
  <c r="B149" i="7"/>
  <c r="E147" i="7"/>
  <c r="E148" i="7" s="1"/>
  <c r="C147" i="7"/>
  <c r="C148" i="7" s="1"/>
  <c r="B146" i="7"/>
  <c r="E144" i="7"/>
  <c r="E145" i="7" s="1"/>
  <c r="C144" i="7"/>
  <c r="C145" i="7" s="1"/>
  <c r="B144" i="7"/>
  <c r="B143" i="7"/>
  <c r="E141" i="7"/>
  <c r="E142" i="7" s="1"/>
  <c r="C141" i="7"/>
  <c r="C142" i="7" s="1"/>
  <c r="B140" i="7"/>
  <c r="E138" i="7"/>
  <c r="E139" i="7" s="1"/>
  <c r="C138" i="7"/>
  <c r="B138" i="7" s="1"/>
  <c r="B137" i="7"/>
  <c r="E135" i="7"/>
  <c r="E136" i="7" s="1"/>
  <c r="C135" i="7"/>
  <c r="C136" i="7" s="1"/>
  <c r="B134" i="7"/>
  <c r="E132" i="7"/>
  <c r="E133" i="7" s="1"/>
  <c r="C132" i="7"/>
  <c r="C133" i="7" s="1"/>
  <c r="B131" i="7"/>
  <c r="E129" i="7"/>
  <c r="E130" i="7" s="1"/>
  <c r="C129" i="7"/>
  <c r="C130" i="7" s="1"/>
  <c r="B128" i="7"/>
  <c r="E126" i="7"/>
  <c r="E127" i="7" s="1"/>
  <c r="D126" i="7"/>
  <c r="C126" i="7"/>
  <c r="B126" i="7" s="1"/>
  <c r="B125" i="7"/>
  <c r="E123" i="7"/>
  <c r="E124" i="7" s="1"/>
  <c r="C123" i="7"/>
  <c r="B123" i="7" s="1"/>
  <c r="B122" i="7"/>
  <c r="E119" i="7"/>
  <c r="E120" i="7" s="1"/>
  <c r="C119" i="7"/>
  <c r="C120" i="7" s="1"/>
  <c r="E116" i="7"/>
  <c r="E117" i="7" s="1"/>
  <c r="C116" i="7"/>
  <c r="C117" i="7" s="1"/>
  <c r="E113" i="7"/>
  <c r="E114" i="7" s="1"/>
  <c r="C113" i="7"/>
  <c r="C112" i="7"/>
  <c r="E110" i="7"/>
  <c r="E111" i="7" s="1"/>
  <c r="C110" i="7"/>
  <c r="C111" i="7" s="1"/>
  <c r="E107" i="7"/>
  <c r="E108" i="7" s="1"/>
  <c r="C107" i="7"/>
  <c r="C108" i="7" s="1"/>
  <c r="E104" i="7"/>
  <c r="E105" i="7" s="1"/>
  <c r="C104" i="7"/>
  <c r="C105" i="7" s="1"/>
  <c r="C101" i="7"/>
  <c r="E99" i="7"/>
  <c r="E101" i="7" s="1"/>
  <c r="C98" i="7"/>
  <c r="E96" i="7"/>
  <c r="E98" i="7" s="1"/>
  <c r="E94" i="7"/>
  <c r="C94" i="7"/>
  <c r="C95" i="7" s="1"/>
  <c r="E93" i="7"/>
  <c r="E91" i="7"/>
  <c r="C91" i="7"/>
  <c r="C90" i="7"/>
  <c r="E88" i="7"/>
  <c r="C88" i="7"/>
  <c r="C89" i="7" s="1"/>
  <c r="E87" i="7"/>
  <c r="E89" i="7" s="1"/>
  <c r="E85" i="7"/>
  <c r="C85" i="7"/>
  <c r="C86" i="7" s="1"/>
  <c r="E84" i="7"/>
  <c r="E86" i="7" s="1"/>
  <c r="E82" i="7"/>
  <c r="C82" i="7"/>
  <c r="C83" i="7" s="1"/>
  <c r="E81" i="7"/>
  <c r="E83" i="7" s="1"/>
  <c r="E79" i="7"/>
  <c r="C79" i="7"/>
  <c r="C80" i="7" s="1"/>
  <c r="E78" i="7"/>
  <c r="E80" i="7" s="1"/>
  <c r="E76" i="7"/>
  <c r="C76" i="7"/>
  <c r="C77" i="7" s="1"/>
  <c r="E75" i="7"/>
  <c r="E77" i="7" s="1"/>
  <c r="C73" i="7"/>
  <c r="C74" i="7" s="1"/>
  <c r="E72" i="7"/>
  <c r="E74" i="7" s="1"/>
  <c r="E70" i="7"/>
  <c r="C70" i="7"/>
  <c r="C71" i="7" s="1"/>
  <c r="E69" i="7"/>
  <c r="E71" i="7" s="1"/>
  <c r="E67" i="7"/>
  <c r="C67" i="7"/>
  <c r="C68" i="7" s="1"/>
  <c r="E66" i="7"/>
  <c r="E68" i="7" s="1"/>
  <c r="C64" i="7"/>
  <c r="C63" i="7"/>
  <c r="C62" i="7"/>
  <c r="C61" i="7"/>
  <c r="E58" i="7"/>
  <c r="B58" i="7"/>
  <c r="E57" i="7"/>
  <c r="B57" i="7"/>
  <c r="E56" i="7"/>
  <c r="B56" i="7"/>
  <c r="E55" i="7"/>
  <c r="B55" i="7"/>
  <c r="E54" i="7"/>
  <c r="E48" i="7"/>
  <c r="B48" i="7"/>
  <c r="E38" i="7"/>
  <c r="B38" i="7"/>
  <c r="E37" i="7"/>
  <c r="C37" i="7"/>
  <c r="B37" i="7"/>
  <c r="C36" i="7"/>
  <c r="E36" i="7" s="1"/>
  <c r="E35" i="7"/>
  <c r="C35" i="7"/>
  <c r="B35" i="7"/>
  <c r="B28" i="7"/>
  <c r="B27" i="7"/>
  <c r="B26" i="7"/>
  <c r="B25" i="7"/>
  <c r="B24" i="7"/>
  <c r="B23" i="7"/>
  <c r="B22" i="7"/>
  <c r="B21" i="7"/>
  <c r="E10" i="7"/>
  <c r="C588" i="6"/>
  <c r="D587" i="6"/>
  <c r="C585" i="6"/>
  <c r="D584" i="6"/>
  <c r="C582" i="6"/>
  <c r="D581" i="6"/>
  <c r="D578" i="6"/>
  <c r="C578" i="6"/>
  <c r="B577" i="6"/>
  <c r="B576" i="6"/>
  <c r="D573" i="6"/>
  <c r="D574" i="6" s="1"/>
  <c r="C573" i="6"/>
  <c r="C574" i="6" s="1"/>
  <c r="D570" i="6"/>
  <c r="D571" i="6" s="1"/>
  <c r="C570" i="6"/>
  <c r="B569" i="6"/>
  <c r="D567" i="6"/>
  <c r="D568" i="6" s="1"/>
  <c r="C567" i="6"/>
  <c r="C568" i="6" s="1"/>
  <c r="B568" i="6" s="1"/>
  <c r="B566" i="6"/>
  <c r="D564" i="6"/>
  <c r="D565" i="6" s="1"/>
  <c r="C564" i="6"/>
  <c r="B563" i="6"/>
  <c r="D561" i="6"/>
  <c r="D562" i="6" s="1"/>
  <c r="C561" i="6"/>
  <c r="B561" i="6" s="1"/>
  <c r="B560" i="6"/>
  <c r="D557" i="6"/>
  <c r="C557" i="6"/>
  <c r="D556" i="6"/>
  <c r="B556" i="6"/>
  <c r="D555" i="6"/>
  <c r="B555" i="6"/>
  <c r="B554" i="6"/>
  <c r="C552" i="6"/>
  <c r="B552" i="6" s="1"/>
  <c r="B551" i="6"/>
  <c r="D550" i="6"/>
  <c r="D552" i="6" s="1"/>
  <c r="B550" i="6"/>
  <c r="D547" i="6"/>
  <c r="D548" i="6" s="1"/>
  <c r="C547" i="6"/>
  <c r="C548" i="6" s="1"/>
  <c r="D544" i="6"/>
  <c r="D545" i="6" s="1"/>
  <c r="C544" i="6"/>
  <c r="B543" i="6"/>
  <c r="D541" i="6"/>
  <c r="D542" i="6" s="1"/>
  <c r="C541" i="6"/>
  <c r="B541" i="6" s="1"/>
  <c r="B540" i="6"/>
  <c r="D538" i="6"/>
  <c r="D539" i="6" s="1"/>
  <c r="C538" i="6"/>
  <c r="B537" i="6"/>
  <c r="D535" i="6"/>
  <c r="D536" i="6" s="1"/>
  <c r="C535" i="6"/>
  <c r="C536" i="6" s="1"/>
  <c r="B536" i="6" s="1"/>
  <c r="B534" i="6"/>
  <c r="D532" i="6"/>
  <c r="D533" i="6" s="1"/>
  <c r="C532" i="6"/>
  <c r="B531" i="6"/>
  <c r="D529" i="6"/>
  <c r="D530" i="6" s="1"/>
  <c r="C529" i="6"/>
  <c r="B529" i="6" s="1"/>
  <c r="B528" i="6"/>
  <c r="D526" i="6"/>
  <c r="D527" i="6" s="1"/>
  <c r="C526" i="6"/>
  <c r="B525" i="6"/>
  <c r="D523" i="6"/>
  <c r="D524" i="6" s="1"/>
  <c r="C523" i="6"/>
  <c r="C524" i="6" s="1"/>
  <c r="B524" i="6" s="1"/>
  <c r="B523" i="6"/>
  <c r="B522" i="6"/>
  <c r="D520" i="6"/>
  <c r="D521" i="6" s="1"/>
  <c r="C520" i="6"/>
  <c r="B519" i="6"/>
  <c r="D517" i="6"/>
  <c r="D518" i="6" s="1"/>
  <c r="C517" i="6"/>
  <c r="B517" i="6" s="1"/>
  <c r="B516" i="6"/>
  <c r="D514" i="6"/>
  <c r="D515" i="6" s="1"/>
  <c r="C514" i="6"/>
  <c r="B513" i="6"/>
  <c r="D511" i="6"/>
  <c r="D512" i="6" s="1"/>
  <c r="C511" i="6"/>
  <c r="C512" i="6" s="1"/>
  <c r="B512" i="6" s="1"/>
  <c r="B510" i="6"/>
  <c r="D508" i="6"/>
  <c r="D509" i="6" s="1"/>
  <c r="C508" i="6"/>
  <c r="B507" i="6"/>
  <c r="D505" i="6"/>
  <c r="D506" i="6" s="1"/>
  <c r="C505" i="6"/>
  <c r="B505" i="6" s="1"/>
  <c r="B504" i="6"/>
  <c r="D502" i="6"/>
  <c r="D503" i="6" s="1"/>
  <c r="C502" i="6"/>
  <c r="B501" i="6"/>
  <c r="D499" i="6"/>
  <c r="D500" i="6" s="1"/>
  <c r="C499" i="6"/>
  <c r="C500" i="6" s="1"/>
  <c r="B500" i="6" s="1"/>
  <c r="B498" i="6"/>
  <c r="D496" i="6"/>
  <c r="D497" i="6" s="1"/>
  <c r="C496" i="6"/>
  <c r="B495" i="6"/>
  <c r="D493" i="6"/>
  <c r="D494" i="6" s="1"/>
  <c r="C493" i="6"/>
  <c r="B493" i="6" s="1"/>
  <c r="B492" i="6"/>
  <c r="D490" i="6"/>
  <c r="D491" i="6" s="1"/>
  <c r="C490" i="6"/>
  <c r="B489" i="6"/>
  <c r="D487" i="6"/>
  <c r="D488" i="6" s="1"/>
  <c r="C487" i="6"/>
  <c r="C488" i="6" s="1"/>
  <c r="B488" i="6" s="1"/>
  <c r="B486" i="6"/>
  <c r="D484" i="6"/>
  <c r="D485" i="6" s="1"/>
  <c r="C484" i="6"/>
  <c r="B483" i="6"/>
  <c r="D481" i="6"/>
  <c r="D482" i="6" s="1"/>
  <c r="C481" i="6"/>
  <c r="B481" i="6" s="1"/>
  <c r="B480" i="6"/>
  <c r="D478" i="6"/>
  <c r="D479" i="6" s="1"/>
  <c r="C478" i="6"/>
  <c r="B477" i="6"/>
  <c r="D475" i="6"/>
  <c r="D476" i="6" s="1"/>
  <c r="C475" i="6"/>
  <c r="C476" i="6" s="1"/>
  <c r="B476" i="6" s="1"/>
  <c r="B475" i="6"/>
  <c r="B474" i="6"/>
  <c r="D473" i="6"/>
  <c r="D472" i="6"/>
  <c r="C472" i="6"/>
  <c r="B471" i="6"/>
  <c r="D469" i="6"/>
  <c r="D470" i="6" s="1"/>
  <c r="C469" i="6"/>
  <c r="B469" i="6" s="1"/>
  <c r="B468" i="6"/>
  <c r="D466" i="6"/>
  <c r="D467" i="6" s="1"/>
  <c r="C466" i="6"/>
  <c r="B465" i="6"/>
  <c r="D463" i="6"/>
  <c r="D464" i="6" s="1"/>
  <c r="C463" i="6"/>
  <c r="C464" i="6" s="1"/>
  <c r="B464" i="6" s="1"/>
  <c r="B463" i="6"/>
  <c r="B462" i="6"/>
  <c r="D460" i="6"/>
  <c r="D461" i="6" s="1"/>
  <c r="C460" i="6"/>
  <c r="B459" i="6"/>
  <c r="D457" i="6"/>
  <c r="D458" i="6" s="1"/>
  <c r="C457" i="6"/>
  <c r="B457" i="6" s="1"/>
  <c r="B456" i="6"/>
  <c r="D454" i="6"/>
  <c r="D455" i="6" s="1"/>
  <c r="C454" i="6"/>
  <c r="B453" i="6"/>
  <c r="D451" i="6"/>
  <c r="D452" i="6" s="1"/>
  <c r="C451" i="6"/>
  <c r="C452" i="6" s="1"/>
  <c r="B452" i="6" s="1"/>
  <c r="B450" i="6"/>
  <c r="D448" i="6"/>
  <c r="D449" i="6" s="1"/>
  <c r="C448" i="6"/>
  <c r="B447" i="6"/>
  <c r="D445" i="6"/>
  <c r="D446" i="6" s="1"/>
  <c r="C445" i="6"/>
  <c r="B445" i="6" s="1"/>
  <c r="B444" i="6"/>
  <c r="D442" i="6"/>
  <c r="D443" i="6" s="1"/>
  <c r="C442" i="6"/>
  <c r="B441" i="6"/>
  <c r="D439" i="6"/>
  <c r="D440" i="6" s="1"/>
  <c r="C439" i="6"/>
  <c r="C440" i="6" s="1"/>
  <c r="B440" i="6" s="1"/>
  <c r="B438" i="6"/>
  <c r="D436" i="6"/>
  <c r="D437" i="6" s="1"/>
  <c r="C436" i="6"/>
  <c r="B435" i="6"/>
  <c r="D433" i="6"/>
  <c r="D434" i="6" s="1"/>
  <c r="C433" i="6"/>
  <c r="B432" i="6"/>
  <c r="D430" i="6"/>
  <c r="D431" i="6" s="1"/>
  <c r="C430" i="6"/>
  <c r="C431" i="6" s="1"/>
  <c r="B431" i="6" s="1"/>
  <c r="B429" i="6"/>
  <c r="D425" i="6"/>
  <c r="D426" i="6" s="1"/>
  <c r="C425" i="6"/>
  <c r="B424" i="6"/>
  <c r="D422" i="6"/>
  <c r="D423" i="6" s="1"/>
  <c r="C422" i="6"/>
  <c r="B422" i="6" s="1"/>
  <c r="B421" i="6"/>
  <c r="D419" i="6"/>
  <c r="D420" i="6" s="1"/>
  <c r="C419" i="6"/>
  <c r="B418" i="6"/>
  <c r="D416" i="6"/>
  <c r="D417" i="6" s="1"/>
  <c r="C416" i="6"/>
  <c r="C417" i="6" s="1"/>
  <c r="B417" i="6" s="1"/>
  <c r="B416" i="6"/>
  <c r="B415" i="6"/>
  <c r="D414" i="6"/>
  <c r="D413" i="6"/>
  <c r="C413" i="6"/>
  <c r="B412" i="6"/>
  <c r="D410" i="6"/>
  <c r="D411" i="6" s="1"/>
  <c r="C410" i="6"/>
  <c r="B410" i="6" s="1"/>
  <c r="B409" i="6"/>
  <c r="D407" i="6"/>
  <c r="D408" i="6" s="1"/>
  <c r="C407" i="6"/>
  <c r="B407" i="6" s="1"/>
  <c r="B406" i="6"/>
  <c r="D404" i="6"/>
  <c r="D405" i="6" s="1"/>
  <c r="C404" i="6"/>
  <c r="B403" i="6"/>
  <c r="D401" i="6"/>
  <c r="D402" i="6" s="1"/>
  <c r="C401" i="6"/>
  <c r="B401" i="6" s="1"/>
  <c r="B400" i="6"/>
  <c r="D398" i="6"/>
  <c r="D399" i="6" s="1"/>
  <c r="C398" i="6"/>
  <c r="B398" i="6" s="1"/>
  <c r="B397" i="6"/>
  <c r="D395" i="6"/>
  <c r="D396" i="6" s="1"/>
  <c r="C395" i="6"/>
  <c r="B395" i="6" s="1"/>
  <c r="B394" i="6"/>
  <c r="D392" i="6"/>
  <c r="D393" i="6" s="1"/>
  <c r="C392" i="6"/>
  <c r="C393" i="6" s="1"/>
  <c r="B393" i="6" s="1"/>
  <c r="B391" i="6"/>
  <c r="D389" i="6"/>
  <c r="D390" i="6" s="1"/>
  <c r="C389" i="6"/>
  <c r="B388" i="6"/>
  <c r="D386" i="6"/>
  <c r="D387" i="6" s="1"/>
  <c r="C386" i="6"/>
  <c r="B386" i="6" s="1"/>
  <c r="B385" i="6"/>
  <c r="D383" i="6"/>
  <c r="D384" i="6" s="1"/>
  <c r="C383" i="6"/>
  <c r="C384" i="6" s="1"/>
  <c r="B384" i="6" s="1"/>
  <c r="B382" i="6"/>
  <c r="D380" i="6"/>
  <c r="D381" i="6" s="1"/>
  <c r="C380" i="6"/>
  <c r="C381" i="6" s="1"/>
  <c r="B381" i="6" s="1"/>
  <c r="B379" i="6"/>
  <c r="D377" i="6"/>
  <c r="D378" i="6" s="1"/>
  <c r="C377" i="6"/>
  <c r="B376" i="6"/>
  <c r="D374" i="6"/>
  <c r="D375" i="6" s="1"/>
  <c r="C374" i="6"/>
  <c r="B374" i="6" s="1"/>
  <c r="B373" i="6"/>
  <c r="D371" i="6"/>
  <c r="D372" i="6" s="1"/>
  <c r="C371" i="6"/>
  <c r="B370" i="6"/>
  <c r="D368" i="6"/>
  <c r="D369" i="6" s="1"/>
  <c r="C368" i="6"/>
  <c r="B367" i="6"/>
  <c r="D365" i="6"/>
  <c r="D366" i="6" s="1"/>
  <c r="C365" i="6"/>
  <c r="B364" i="6"/>
  <c r="D362" i="6"/>
  <c r="D363" i="6" s="1"/>
  <c r="C362" i="6"/>
  <c r="C363" i="6" s="1"/>
  <c r="B363" i="6" s="1"/>
  <c r="B362" i="6"/>
  <c r="B361" i="6"/>
  <c r="D360" i="6"/>
  <c r="D359" i="6"/>
  <c r="C359" i="6"/>
  <c r="B358" i="6"/>
  <c r="D356" i="6"/>
  <c r="D357" i="6" s="1"/>
  <c r="C356" i="6"/>
  <c r="B356" i="6" s="1"/>
  <c r="C355" i="6"/>
  <c r="D353" i="6"/>
  <c r="D354" i="6" s="1"/>
  <c r="C353" i="6"/>
  <c r="B353" i="6" s="1"/>
  <c r="C352" i="6"/>
  <c r="C354" i="6" s="1"/>
  <c r="B354" i="6" s="1"/>
  <c r="D350" i="6"/>
  <c r="D351" i="6" s="1"/>
  <c r="C350" i="6"/>
  <c r="B350" i="6" s="1"/>
  <c r="B349" i="6"/>
  <c r="D347" i="6"/>
  <c r="D348" i="6" s="1"/>
  <c r="C347" i="6"/>
  <c r="C348" i="6" s="1"/>
  <c r="B348" i="6" s="1"/>
  <c r="B347" i="6"/>
  <c r="B346" i="6"/>
  <c r="D344" i="6"/>
  <c r="D345" i="6" s="1"/>
  <c r="C344" i="6"/>
  <c r="B344" i="6"/>
  <c r="C343" i="6"/>
  <c r="C345" i="6" s="1"/>
  <c r="B345" i="6" s="1"/>
  <c r="B343" i="6"/>
  <c r="D341" i="6"/>
  <c r="D342" i="6" s="1"/>
  <c r="C341" i="6"/>
  <c r="C342" i="6" s="1"/>
  <c r="B342" i="6" s="1"/>
  <c r="B340" i="6"/>
  <c r="D338" i="6"/>
  <c r="D339" i="6" s="1"/>
  <c r="C338" i="6"/>
  <c r="B337" i="6"/>
  <c r="D335" i="6"/>
  <c r="D336" i="6" s="1"/>
  <c r="C335" i="6"/>
  <c r="B335" i="6" s="1"/>
  <c r="B334" i="6"/>
  <c r="D332" i="6"/>
  <c r="D333" i="6" s="1"/>
  <c r="C332" i="6"/>
  <c r="B331" i="6"/>
  <c r="D329" i="6"/>
  <c r="D330" i="6" s="1"/>
  <c r="C329" i="6"/>
  <c r="C330" i="6" s="1"/>
  <c r="B330" i="6" s="1"/>
  <c r="B328" i="6"/>
  <c r="D325" i="6"/>
  <c r="D326" i="6" s="1"/>
  <c r="C325" i="6"/>
  <c r="A324" i="6"/>
  <c r="D321" i="6"/>
  <c r="D323" i="6" s="1"/>
  <c r="C321" i="6"/>
  <c r="B321" i="6" s="1"/>
  <c r="B320" i="6"/>
  <c r="D319" i="6"/>
  <c r="C318" i="6"/>
  <c r="C319" i="6" s="1"/>
  <c r="B319" i="6" s="1"/>
  <c r="B318" i="6"/>
  <c r="B317" i="6"/>
  <c r="D315" i="6"/>
  <c r="C314" i="6"/>
  <c r="C315" i="6" s="1"/>
  <c r="B315" i="6" s="1"/>
  <c r="B314" i="6"/>
  <c r="B313" i="6"/>
  <c r="D312" i="6"/>
  <c r="C311" i="6"/>
  <c r="B310" i="6"/>
  <c r="D308" i="6"/>
  <c r="D309" i="6" s="1"/>
  <c r="C308" i="6"/>
  <c r="B307" i="6"/>
  <c r="D305" i="6"/>
  <c r="D306" i="6" s="1"/>
  <c r="C305" i="6"/>
  <c r="B304" i="6"/>
  <c r="D301" i="6"/>
  <c r="D302" i="6" s="1"/>
  <c r="C301" i="6"/>
  <c r="B300" i="6"/>
  <c r="D298" i="6"/>
  <c r="D299" i="6" s="1"/>
  <c r="C298" i="6"/>
  <c r="B297" i="6"/>
  <c r="D295" i="6"/>
  <c r="D296" i="6" s="1"/>
  <c r="C295" i="6"/>
  <c r="B294" i="6"/>
  <c r="D292" i="6"/>
  <c r="D293" i="6" s="1"/>
  <c r="C292" i="6"/>
  <c r="B292" i="6" s="1"/>
  <c r="B291" i="6"/>
  <c r="D289" i="6"/>
  <c r="D290" i="6" s="1"/>
  <c r="C289" i="6"/>
  <c r="B288" i="6"/>
  <c r="D286" i="6"/>
  <c r="D287" i="6" s="1"/>
  <c r="C286" i="6"/>
  <c r="B286" i="6" s="1"/>
  <c r="B285" i="6"/>
  <c r="D283" i="6"/>
  <c r="D284" i="6" s="1"/>
  <c r="C283" i="6"/>
  <c r="B283" i="6" s="1"/>
  <c r="B282" i="6"/>
  <c r="D280" i="6"/>
  <c r="D281" i="6" s="1"/>
  <c r="C280" i="6"/>
  <c r="B280" i="6" s="1"/>
  <c r="B279" i="6"/>
  <c r="D277" i="6"/>
  <c r="D278" i="6" s="1"/>
  <c r="C277" i="6"/>
  <c r="B276" i="6"/>
  <c r="D274" i="6"/>
  <c r="D275" i="6" s="1"/>
  <c r="C274" i="6"/>
  <c r="B274" i="6" s="1"/>
  <c r="B273" i="6"/>
  <c r="D271" i="6"/>
  <c r="D272" i="6" s="1"/>
  <c r="C271" i="6"/>
  <c r="B271" i="6" s="1"/>
  <c r="B270" i="6"/>
  <c r="D268" i="6"/>
  <c r="D269" i="6" s="1"/>
  <c r="C268" i="6"/>
  <c r="B268" i="6" s="1"/>
  <c r="B267" i="6"/>
  <c r="D265" i="6"/>
  <c r="D266" i="6" s="1"/>
  <c r="C265" i="6"/>
  <c r="B264" i="6"/>
  <c r="D262" i="6"/>
  <c r="D263" i="6" s="1"/>
  <c r="C262" i="6"/>
  <c r="B262" i="6" s="1"/>
  <c r="B261" i="6"/>
  <c r="D259" i="6"/>
  <c r="D260" i="6" s="1"/>
  <c r="C259" i="6"/>
  <c r="B259" i="6" s="1"/>
  <c r="B258" i="6"/>
  <c r="D256" i="6"/>
  <c r="D257" i="6" s="1"/>
  <c r="C256" i="6"/>
  <c r="B256" i="6" s="1"/>
  <c r="B255" i="6"/>
  <c r="D253" i="6"/>
  <c r="D254" i="6" s="1"/>
  <c r="C253" i="6"/>
  <c r="B252" i="6"/>
  <c r="D250" i="6"/>
  <c r="D251" i="6" s="1"/>
  <c r="C250" i="6"/>
  <c r="B250" i="6" s="1"/>
  <c r="B249" i="6"/>
  <c r="D247" i="6"/>
  <c r="D248" i="6" s="1"/>
  <c r="C247" i="6"/>
  <c r="B247" i="6" s="1"/>
  <c r="B246" i="6"/>
  <c r="D242" i="6"/>
  <c r="D243" i="6" s="1"/>
  <c r="C242" i="6"/>
  <c r="C243" i="6" s="1"/>
  <c r="B243" i="6" s="1"/>
  <c r="B241" i="6"/>
  <c r="D239" i="6"/>
  <c r="D240" i="6" s="1"/>
  <c r="C239" i="6"/>
  <c r="C240" i="6" s="1"/>
  <c r="D236" i="6"/>
  <c r="D237" i="6" s="1"/>
  <c r="C236" i="6"/>
  <c r="C237" i="6" s="1"/>
  <c r="D233" i="6"/>
  <c r="D234" i="6" s="1"/>
  <c r="C233" i="6"/>
  <c r="C234" i="6" s="1"/>
  <c r="B234" i="6" s="1"/>
  <c r="B232" i="6"/>
  <c r="D231" i="6"/>
  <c r="C231" i="6"/>
  <c r="C230" i="6"/>
  <c r="D229" i="6"/>
  <c r="C229" i="6"/>
  <c r="C228" i="6"/>
  <c r="D226" i="6"/>
  <c r="D227" i="6" s="1"/>
  <c r="C226" i="6"/>
  <c r="C227" i="6" s="1"/>
  <c r="D223" i="6"/>
  <c r="D224" i="6" s="1"/>
  <c r="C223" i="6"/>
  <c r="C224" i="6" s="1"/>
  <c r="D220" i="6"/>
  <c r="D221" i="6" s="1"/>
  <c r="C220" i="6"/>
  <c r="C221" i="6" s="1"/>
  <c r="D217" i="6"/>
  <c r="D218" i="6" s="1"/>
  <c r="C217" i="6"/>
  <c r="C218" i="6" s="1"/>
  <c r="D214" i="6"/>
  <c r="D215" i="6" s="1"/>
  <c r="C214" i="6"/>
  <c r="C215" i="6" s="1"/>
  <c r="D211" i="6"/>
  <c r="D212" i="6" s="1"/>
  <c r="C211" i="6"/>
  <c r="C212" i="6" s="1"/>
  <c r="D208" i="6"/>
  <c r="D209" i="6" s="1"/>
  <c r="C208" i="6"/>
  <c r="C209" i="6" s="1"/>
  <c r="D205" i="6"/>
  <c r="D206" i="6" s="1"/>
  <c r="C205" i="6"/>
  <c r="C206" i="6" s="1"/>
  <c r="B206" i="6" s="1"/>
  <c r="B205" i="6"/>
  <c r="B204" i="6"/>
  <c r="D202" i="6"/>
  <c r="D203" i="6" s="1"/>
  <c r="C202" i="6"/>
  <c r="C203" i="6" s="1"/>
  <c r="B203" i="6" s="1"/>
  <c r="B201" i="6"/>
  <c r="D199" i="6"/>
  <c r="D200" i="6" s="1"/>
  <c r="C199" i="6"/>
  <c r="B199" i="6" s="1"/>
  <c r="C198" i="6"/>
  <c r="D196" i="6"/>
  <c r="D197" i="6" s="1"/>
  <c r="C196" i="6"/>
  <c r="C197" i="6" s="1"/>
  <c r="B197" i="6" s="1"/>
  <c r="B196" i="6"/>
  <c r="B195" i="6"/>
  <c r="D193" i="6"/>
  <c r="D194" i="6" s="1"/>
  <c r="C193" i="6"/>
  <c r="C194" i="6" s="1"/>
  <c r="B194" i="6" s="1"/>
  <c r="B192" i="6"/>
  <c r="D189" i="6"/>
  <c r="D190" i="6" s="1"/>
  <c r="C189" i="6"/>
  <c r="C190" i="6" s="1"/>
  <c r="B190" i="6" s="1"/>
  <c r="B188" i="6"/>
  <c r="D187" i="6"/>
  <c r="C186" i="6"/>
  <c r="B186" i="6" s="1"/>
  <c r="B185" i="6"/>
  <c r="D183" i="6"/>
  <c r="D184" i="6" s="1"/>
  <c r="C183" i="6"/>
  <c r="B183" i="6" s="1"/>
  <c r="B182" i="6"/>
  <c r="D180" i="6"/>
  <c r="D181" i="6" s="1"/>
  <c r="C180" i="6"/>
  <c r="B180" i="6" s="1"/>
  <c r="B179" i="6"/>
  <c r="D177" i="6"/>
  <c r="D178" i="6" s="1"/>
  <c r="C177" i="6"/>
  <c r="B177" i="6" s="1"/>
  <c r="B176" i="6"/>
  <c r="D174" i="6"/>
  <c r="D175" i="6" s="1"/>
  <c r="C174" i="6"/>
  <c r="B174" i="6" s="1"/>
  <c r="B173" i="6"/>
  <c r="D171" i="6"/>
  <c r="D172" i="6" s="1"/>
  <c r="C171" i="6"/>
  <c r="B171" i="6" s="1"/>
  <c r="B170" i="6"/>
  <c r="D168" i="6"/>
  <c r="D169" i="6" s="1"/>
  <c r="C168" i="6"/>
  <c r="B168" i="6" s="1"/>
  <c r="B167" i="6"/>
  <c r="D165" i="6"/>
  <c r="D166" i="6" s="1"/>
  <c r="C165" i="6"/>
  <c r="B165" i="6" s="1"/>
  <c r="B164" i="6"/>
  <c r="D162" i="6"/>
  <c r="D163" i="6" s="1"/>
  <c r="C162" i="6"/>
  <c r="B162" i="6" s="1"/>
  <c r="B161" i="6"/>
  <c r="D159" i="6"/>
  <c r="D160" i="6" s="1"/>
  <c r="C159" i="6"/>
  <c r="B159" i="6" s="1"/>
  <c r="B158" i="6"/>
  <c r="D156" i="6"/>
  <c r="D157" i="6" s="1"/>
  <c r="C156" i="6"/>
  <c r="B156" i="6" s="1"/>
  <c r="B155" i="6"/>
  <c r="D153" i="6"/>
  <c r="D154" i="6" s="1"/>
  <c r="C153" i="6"/>
  <c r="B153" i="6" s="1"/>
  <c r="B152" i="6"/>
  <c r="D150" i="6"/>
  <c r="D151" i="6" s="1"/>
  <c r="C150" i="6"/>
  <c r="B150" i="6" s="1"/>
  <c r="B149" i="6"/>
  <c r="D147" i="6"/>
  <c r="D148" i="6" s="1"/>
  <c r="C147" i="6"/>
  <c r="B147" i="6" s="1"/>
  <c r="B146" i="6"/>
  <c r="D144" i="6"/>
  <c r="D145" i="6" s="1"/>
  <c r="C144" i="6"/>
  <c r="B144" i="6" s="1"/>
  <c r="B143" i="6"/>
  <c r="D141" i="6"/>
  <c r="D142" i="6" s="1"/>
  <c r="C141" i="6"/>
  <c r="B141" i="6" s="1"/>
  <c r="B140" i="6"/>
  <c r="D139" i="6"/>
  <c r="C138" i="6"/>
  <c r="B138" i="6" s="1"/>
  <c r="B137" i="6"/>
  <c r="D135" i="6"/>
  <c r="D136" i="6" s="1"/>
  <c r="C135" i="6"/>
  <c r="B135" i="6" s="1"/>
  <c r="B134" i="6"/>
  <c r="D132" i="6"/>
  <c r="D133" i="6" s="1"/>
  <c r="C132" i="6"/>
  <c r="B132" i="6" s="1"/>
  <c r="B131" i="6"/>
  <c r="D129" i="6"/>
  <c r="D130" i="6" s="1"/>
  <c r="C129" i="6"/>
  <c r="B129" i="6" s="1"/>
  <c r="B128" i="6"/>
  <c r="D126" i="6"/>
  <c r="D127" i="6" s="1"/>
  <c r="C126" i="6"/>
  <c r="B126" i="6" s="1"/>
  <c r="B125" i="6"/>
  <c r="D123" i="6"/>
  <c r="D124" i="6" s="1"/>
  <c r="C123" i="6"/>
  <c r="B123" i="6" s="1"/>
  <c r="B122" i="6"/>
  <c r="D120" i="6"/>
  <c r="D121" i="6" s="1"/>
  <c r="C120" i="6"/>
  <c r="B120" i="6" s="1"/>
  <c r="B119" i="6"/>
  <c r="D118" i="6"/>
  <c r="C117" i="6"/>
  <c r="B117" i="6" s="1"/>
  <c r="B116" i="6"/>
  <c r="D113" i="6"/>
  <c r="D114" i="6" s="1"/>
  <c r="C113" i="6"/>
  <c r="C114" i="6" s="1"/>
  <c r="B114" i="6" s="1"/>
  <c r="B112" i="6"/>
  <c r="D110" i="6"/>
  <c r="D111" i="6" s="1"/>
  <c r="C110" i="6"/>
  <c r="C111" i="6" s="1"/>
  <c r="B111" i="6" s="1"/>
  <c r="B109" i="6"/>
  <c r="D107" i="6"/>
  <c r="D108" i="6" s="1"/>
  <c r="C107" i="6"/>
  <c r="B107" i="6" s="1"/>
  <c r="B106" i="6"/>
  <c r="D104" i="6"/>
  <c r="D105" i="6" s="1"/>
  <c r="C104" i="6"/>
  <c r="C105" i="6" s="1"/>
  <c r="B105" i="6" s="1"/>
  <c r="B103" i="6"/>
  <c r="D101" i="6"/>
  <c r="C101" i="6"/>
  <c r="C100" i="6"/>
  <c r="C102" i="6" s="1"/>
  <c r="D98" i="6"/>
  <c r="D99" i="6" s="1"/>
  <c r="C98" i="6"/>
  <c r="C99" i="6" s="1"/>
  <c r="B99" i="6" s="1"/>
  <c r="B97" i="6"/>
  <c r="D95" i="6"/>
  <c r="D96" i="6" s="1"/>
  <c r="C95" i="6"/>
  <c r="C96" i="6" s="1"/>
  <c r="B96" i="6" s="1"/>
  <c r="B94" i="6"/>
  <c r="D92" i="6"/>
  <c r="D93" i="6" s="1"/>
  <c r="C92" i="6"/>
  <c r="C93" i="6" s="1"/>
  <c r="B93" i="6" s="1"/>
  <c r="B91" i="6"/>
  <c r="D88" i="6"/>
  <c r="D89" i="6" s="1"/>
  <c r="C88" i="6"/>
  <c r="C89" i="6" s="1"/>
  <c r="D85" i="6"/>
  <c r="D86" i="6" s="1"/>
  <c r="C85" i="6"/>
  <c r="C86" i="6" s="1"/>
  <c r="D82" i="6"/>
  <c r="D83" i="6" s="1"/>
  <c r="C82" i="6"/>
  <c r="C83" i="6" s="1"/>
  <c r="B83" i="6" s="1"/>
  <c r="B81" i="6"/>
  <c r="D79" i="6"/>
  <c r="D80" i="6" s="1"/>
  <c r="C79" i="6"/>
  <c r="C80" i="6" s="1"/>
  <c r="B80" i="6" s="1"/>
  <c r="B79" i="6"/>
  <c r="B78" i="6"/>
  <c r="D76" i="6"/>
  <c r="D77" i="6" s="1"/>
  <c r="C76" i="6"/>
  <c r="C77" i="6" s="1"/>
  <c r="B77" i="6" s="1"/>
  <c r="B75" i="6"/>
  <c r="D73" i="6"/>
  <c r="D74" i="6" s="1"/>
  <c r="C73" i="6"/>
  <c r="C74" i="6" s="1"/>
  <c r="B74" i="6" s="1"/>
  <c r="B72" i="6"/>
  <c r="D70" i="6"/>
  <c r="D71" i="6" s="1"/>
  <c r="C70" i="6"/>
  <c r="C71" i="6" s="1"/>
  <c r="B71" i="6" s="1"/>
  <c r="B69" i="6"/>
  <c r="D67" i="6"/>
  <c r="D68" i="6" s="1"/>
  <c r="C67" i="6"/>
  <c r="B67" i="6" s="1"/>
  <c r="B66" i="6"/>
  <c r="D64" i="6"/>
  <c r="D65" i="6" s="1"/>
  <c r="C64" i="6"/>
  <c r="C65" i="6" s="1"/>
  <c r="B65" i="6" s="1"/>
  <c r="B63" i="6"/>
  <c r="D61" i="6"/>
  <c r="D62" i="6" s="1"/>
  <c r="C61" i="6"/>
  <c r="C62" i="6" s="1"/>
  <c r="B62" i="6" s="1"/>
  <c r="B60" i="6"/>
  <c r="D58" i="6"/>
  <c r="D59" i="6" s="1"/>
  <c r="C58" i="6"/>
  <c r="C59" i="6" s="1"/>
  <c r="B59" i="6" s="1"/>
  <c r="B57" i="6"/>
  <c r="D55" i="6"/>
  <c r="D56" i="6" s="1"/>
  <c r="C55" i="6"/>
  <c r="B55" i="6" s="1"/>
  <c r="B54" i="6"/>
  <c r="D52" i="6"/>
  <c r="D53" i="6" s="1"/>
  <c r="C52" i="6"/>
  <c r="C53" i="6" s="1"/>
  <c r="B53" i="6" s="1"/>
  <c r="B51" i="6"/>
  <c r="D49" i="6"/>
  <c r="D50" i="6" s="1"/>
  <c r="C49" i="6"/>
  <c r="C50" i="6" s="1"/>
  <c r="B50" i="6" s="1"/>
  <c r="B48" i="6"/>
  <c r="D46" i="6"/>
  <c r="D47" i="6" s="1"/>
  <c r="C46" i="6"/>
  <c r="C47" i="6" s="1"/>
  <c r="B47" i="6" s="1"/>
  <c r="B45" i="6"/>
  <c r="D43" i="6"/>
  <c r="D44" i="6" s="1"/>
  <c r="C43" i="6"/>
  <c r="C44" i="6" s="1"/>
  <c r="B44" i="6" s="1"/>
  <c r="B42" i="6"/>
  <c r="D40" i="6"/>
  <c r="D39" i="6"/>
  <c r="D38" i="6"/>
  <c r="D37" i="6"/>
  <c r="D36" i="6"/>
  <c r="B36" i="6"/>
  <c r="C35" i="6"/>
  <c r="D35" i="6" s="1"/>
  <c r="D34" i="6"/>
  <c r="B34" i="6"/>
  <c r="C33" i="6"/>
  <c r="D33" i="6" s="1"/>
  <c r="D31" i="6"/>
  <c r="B31" i="6"/>
  <c r="D30" i="6"/>
  <c r="B30" i="6"/>
  <c r="C27" i="6"/>
  <c r="D27" i="6" s="1"/>
  <c r="C26" i="6"/>
  <c r="D26" i="6" s="1"/>
  <c r="D25" i="6"/>
  <c r="B25" i="6"/>
  <c r="C24" i="6"/>
  <c r="D24" i="6" s="1"/>
  <c r="C23" i="6"/>
  <c r="D23" i="6" s="1"/>
  <c r="B21" i="6"/>
  <c r="B19" i="6"/>
  <c r="B17" i="6"/>
  <c r="C32" i="6" s="1"/>
  <c r="C777" i="3"/>
  <c r="B777" i="3"/>
  <c r="C773" i="3"/>
  <c r="C774" i="3" s="1"/>
  <c r="B773" i="3"/>
  <c r="B774" i="3" s="1"/>
  <c r="C770" i="3"/>
  <c r="C771" i="3" s="1"/>
  <c r="B770" i="3"/>
  <c r="B771" i="3" s="1"/>
  <c r="C767" i="3"/>
  <c r="C768" i="3" s="1"/>
  <c r="B767" i="3"/>
  <c r="B768" i="3" s="1"/>
  <c r="C764" i="3"/>
  <c r="C765" i="3" s="1"/>
  <c r="B764" i="3"/>
  <c r="B765" i="3" s="1"/>
  <c r="C761" i="3"/>
  <c r="C762" i="3" s="1"/>
  <c r="B761" i="3"/>
  <c r="B762" i="3" s="1"/>
  <c r="C758" i="3"/>
  <c r="C759" i="3" s="1"/>
  <c r="B758" i="3"/>
  <c r="B759" i="3" s="1"/>
  <c r="C755" i="3"/>
  <c r="C756" i="3" s="1"/>
  <c r="B755" i="3"/>
  <c r="B756" i="3" s="1"/>
  <c r="C752" i="3"/>
  <c r="C753" i="3" s="1"/>
  <c r="B752" i="3"/>
  <c r="B753" i="3" s="1"/>
  <c r="C745" i="3"/>
  <c r="B745" i="3"/>
  <c r="C742" i="3"/>
  <c r="B742" i="3"/>
  <c r="C739" i="3"/>
  <c r="B739" i="3"/>
  <c r="C681" i="3"/>
  <c r="C682" i="3" s="1"/>
  <c r="B681" i="3"/>
  <c r="B682" i="3" s="1"/>
  <c r="C678" i="3"/>
  <c r="C679" i="3" s="1"/>
  <c r="B678" i="3"/>
  <c r="B679" i="3" s="1"/>
  <c r="C675" i="3"/>
  <c r="C676" i="3" s="1"/>
  <c r="B675" i="3"/>
  <c r="B676" i="3" s="1"/>
  <c r="C672" i="3"/>
  <c r="C673" i="3" s="1"/>
  <c r="B672" i="3"/>
  <c r="B673" i="3" s="1"/>
  <c r="C668" i="3"/>
  <c r="B668" i="3"/>
  <c r="B669" i="3" s="1"/>
  <c r="C667" i="3"/>
  <c r="C669" i="3" s="1"/>
  <c r="C666" i="3"/>
  <c r="C662" i="3"/>
  <c r="B662" i="3"/>
  <c r="B663" i="3" s="1"/>
  <c r="C661" i="3"/>
  <c r="C663" i="3" s="1"/>
  <c r="C658" i="3"/>
  <c r="C659" i="3" s="1"/>
  <c r="B658" i="3"/>
  <c r="B659" i="3" s="1"/>
  <c r="C655" i="3"/>
  <c r="C656" i="3" s="1"/>
  <c r="B655" i="3"/>
  <c r="B656" i="3" s="1"/>
  <c r="C652" i="3"/>
  <c r="C653" i="3" s="1"/>
  <c r="B652" i="3"/>
  <c r="B653" i="3" s="1"/>
  <c r="C649" i="3"/>
  <c r="C650" i="3" s="1"/>
  <c r="B649" i="3"/>
  <c r="B650" i="3" s="1"/>
  <c r="C646" i="3"/>
  <c r="C647" i="3" s="1"/>
  <c r="B646" i="3"/>
  <c r="B647" i="3" s="1"/>
  <c r="C643" i="3"/>
  <c r="C644" i="3" s="1"/>
  <c r="B643" i="3"/>
  <c r="B644" i="3" s="1"/>
  <c r="C640" i="3"/>
  <c r="C641" i="3" s="1"/>
  <c r="B640" i="3"/>
  <c r="B641" i="3" s="1"/>
  <c r="C637" i="3"/>
  <c r="C638" i="3" s="1"/>
  <c r="B637" i="3"/>
  <c r="B638" i="3" s="1"/>
  <c r="C634" i="3"/>
  <c r="C635" i="3" s="1"/>
  <c r="B634" i="3"/>
  <c r="B635" i="3" s="1"/>
  <c r="C631" i="3"/>
  <c r="C632" i="3" s="1"/>
  <c r="B631" i="3"/>
  <c r="B632" i="3" s="1"/>
  <c r="C628" i="3"/>
  <c r="C629" i="3" s="1"/>
  <c r="B628" i="3"/>
  <c r="B629" i="3" s="1"/>
  <c r="C625" i="3"/>
  <c r="C626" i="3" s="1"/>
  <c r="B625" i="3"/>
  <c r="B626" i="3" s="1"/>
  <c r="C622" i="3"/>
  <c r="C623" i="3" s="1"/>
  <c r="B622" i="3"/>
  <c r="B623" i="3" s="1"/>
  <c r="C619" i="3"/>
  <c r="C620" i="3" s="1"/>
  <c r="B619" i="3"/>
  <c r="B620" i="3" s="1"/>
  <c r="C616" i="3"/>
  <c r="C617" i="3" s="1"/>
  <c r="B616" i="3"/>
  <c r="B617" i="3" s="1"/>
  <c r="C613" i="3"/>
  <c r="C614" i="3" s="1"/>
  <c r="B613" i="3"/>
  <c r="B614" i="3" s="1"/>
  <c r="C610" i="3"/>
  <c r="C611" i="3" s="1"/>
  <c r="B610" i="3"/>
  <c r="B611" i="3" s="1"/>
  <c r="C607" i="3"/>
  <c r="C608" i="3" s="1"/>
  <c r="B607" i="3"/>
  <c r="B608" i="3" s="1"/>
  <c r="C605" i="3"/>
  <c r="C604" i="3"/>
  <c r="B604" i="3"/>
  <c r="B605" i="3" s="1"/>
  <c r="C601" i="3"/>
  <c r="C602" i="3" s="1"/>
  <c r="B601" i="3"/>
  <c r="B602" i="3" s="1"/>
  <c r="C598" i="3"/>
  <c r="C599" i="3" s="1"/>
  <c r="B598" i="3"/>
  <c r="B599" i="3" s="1"/>
  <c r="C595" i="3"/>
  <c r="C596" i="3" s="1"/>
  <c r="B595" i="3"/>
  <c r="B596" i="3" s="1"/>
  <c r="C593" i="3"/>
  <c r="C592" i="3"/>
  <c r="B592" i="3"/>
  <c r="B593" i="3" s="1"/>
  <c r="C589" i="3"/>
  <c r="C590" i="3" s="1"/>
  <c r="B589" i="3"/>
  <c r="B590" i="3" s="1"/>
  <c r="C587" i="3"/>
  <c r="C586" i="3"/>
  <c r="B586" i="3"/>
  <c r="B587" i="3" s="1"/>
  <c r="C583" i="3"/>
  <c r="C584" i="3" s="1"/>
  <c r="B583" i="3"/>
  <c r="B584" i="3" s="1"/>
  <c r="C580" i="3"/>
  <c r="C581" i="3" s="1"/>
  <c r="B580" i="3"/>
  <c r="B581" i="3" s="1"/>
  <c r="C577" i="3"/>
  <c r="C578" i="3" s="1"/>
  <c r="B577" i="3"/>
  <c r="B578" i="3" s="1"/>
  <c r="C574" i="3"/>
  <c r="C575" i="3" s="1"/>
  <c r="B574" i="3"/>
  <c r="B575" i="3" s="1"/>
  <c r="C571" i="3"/>
  <c r="C572" i="3" s="1"/>
  <c r="B571" i="3"/>
  <c r="B572" i="3" s="1"/>
  <c r="C568" i="3"/>
  <c r="C569" i="3" s="1"/>
  <c r="B568" i="3"/>
  <c r="B569" i="3" s="1"/>
  <c r="C565" i="3"/>
  <c r="C566" i="3" s="1"/>
  <c r="B565" i="3"/>
  <c r="B566" i="3" s="1"/>
  <c r="C562" i="3"/>
  <c r="C563" i="3" s="1"/>
  <c r="B562" i="3"/>
  <c r="B563" i="3" s="1"/>
  <c r="C559" i="3"/>
  <c r="C560" i="3" s="1"/>
  <c r="B559" i="3"/>
  <c r="B560" i="3" s="1"/>
  <c r="C556" i="3"/>
  <c r="C557" i="3" s="1"/>
  <c r="B556" i="3"/>
  <c r="B557" i="3" s="1"/>
  <c r="C553" i="3"/>
  <c r="C554" i="3" s="1"/>
  <c r="B553" i="3"/>
  <c r="B554" i="3" s="1"/>
  <c r="C550" i="3"/>
  <c r="C551" i="3" s="1"/>
  <c r="B550" i="3"/>
  <c r="C547" i="3"/>
  <c r="C548" i="3" s="1"/>
  <c r="B547" i="3"/>
  <c r="B548" i="3" s="1"/>
  <c r="C544" i="3"/>
  <c r="C545" i="3" s="1"/>
  <c r="B544" i="3"/>
  <c r="B545" i="3" s="1"/>
  <c r="C541" i="3"/>
  <c r="C542" i="3" s="1"/>
  <c r="B541" i="3"/>
  <c r="B542" i="3" s="1"/>
  <c r="C538" i="3"/>
  <c r="B537" i="3"/>
  <c r="B538" i="3" s="1"/>
  <c r="C534" i="3"/>
  <c r="C535" i="3" s="1"/>
  <c r="B534" i="3"/>
  <c r="B535" i="3" s="1"/>
  <c r="C532" i="3"/>
  <c r="C531" i="3"/>
  <c r="B531" i="3"/>
  <c r="B532" i="3" s="1"/>
  <c r="C528" i="3"/>
  <c r="C529" i="3" s="1"/>
  <c r="B528" i="3"/>
  <c r="B529" i="3" s="1"/>
  <c r="C525" i="3"/>
  <c r="C526" i="3" s="1"/>
  <c r="B525" i="3"/>
  <c r="B526" i="3" s="1"/>
  <c r="C522" i="3"/>
  <c r="C523" i="3" s="1"/>
  <c r="B522" i="3"/>
  <c r="B523" i="3" s="1"/>
  <c r="C520" i="3"/>
  <c r="C519" i="3"/>
  <c r="B519" i="3"/>
  <c r="B520" i="3" s="1"/>
  <c r="C516" i="3"/>
  <c r="C517" i="3" s="1"/>
  <c r="B516" i="3"/>
  <c r="B517" i="3" s="1"/>
  <c r="C513" i="3"/>
  <c r="C514" i="3" s="1"/>
  <c r="B513" i="3"/>
  <c r="B514" i="3" s="1"/>
  <c r="C510" i="3"/>
  <c r="C511" i="3" s="1"/>
  <c r="B510" i="3"/>
  <c r="B511" i="3" s="1"/>
  <c r="C508" i="3"/>
  <c r="C507" i="3"/>
  <c r="B507" i="3"/>
  <c r="B508" i="3" s="1"/>
  <c r="C504" i="3"/>
  <c r="C505" i="3" s="1"/>
  <c r="B504" i="3"/>
  <c r="B505" i="3" s="1"/>
  <c r="C501" i="3"/>
  <c r="C502" i="3" s="1"/>
  <c r="B501" i="3"/>
  <c r="B502" i="3" s="1"/>
  <c r="C498" i="3"/>
  <c r="C499" i="3" s="1"/>
  <c r="B498" i="3"/>
  <c r="B499" i="3" s="1"/>
  <c r="C496" i="3"/>
  <c r="C495" i="3"/>
  <c r="B495" i="3"/>
  <c r="B496" i="3" s="1"/>
  <c r="C492" i="3"/>
  <c r="C493" i="3" s="1"/>
  <c r="B492" i="3"/>
  <c r="B493" i="3" s="1"/>
  <c r="C489" i="3"/>
  <c r="C490" i="3" s="1"/>
  <c r="B489" i="3"/>
  <c r="B490" i="3" s="1"/>
  <c r="C486" i="3"/>
  <c r="C487" i="3" s="1"/>
  <c r="B486" i="3"/>
  <c r="B487" i="3" s="1"/>
  <c r="C483" i="3"/>
  <c r="C484" i="3" s="1"/>
  <c r="B483" i="3"/>
  <c r="B482" i="3"/>
  <c r="C480" i="3"/>
  <c r="C481" i="3" s="1"/>
  <c r="B480" i="3"/>
  <c r="B479" i="3"/>
  <c r="C477" i="3"/>
  <c r="C478" i="3" s="1"/>
  <c r="B477" i="3"/>
  <c r="B478" i="3" s="1"/>
  <c r="C474" i="3"/>
  <c r="C475" i="3" s="1"/>
  <c r="B474" i="3"/>
  <c r="B475" i="3" s="1"/>
  <c r="C472" i="3"/>
  <c r="C471" i="3"/>
  <c r="B471" i="3"/>
  <c r="B472" i="3" s="1"/>
  <c r="C468" i="3"/>
  <c r="C469" i="3" s="1"/>
  <c r="B468" i="3"/>
  <c r="B469" i="3" s="1"/>
  <c r="C465" i="3"/>
  <c r="C466" i="3" s="1"/>
  <c r="B465" i="3"/>
  <c r="B466" i="3" s="1"/>
  <c r="C462" i="3"/>
  <c r="C463" i="3" s="1"/>
  <c r="B462" i="3"/>
  <c r="B463" i="3" s="1"/>
  <c r="C459" i="3"/>
  <c r="C460" i="3" s="1"/>
  <c r="B459" i="3"/>
  <c r="B458" i="3"/>
  <c r="B460" i="3" s="1"/>
  <c r="C456" i="3"/>
  <c r="C457" i="3" s="1"/>
  <c r="B456" i="3"/>
  <c r="B457" i="3" s="1"/>
  <c r="B455" i="3"/>
  <c r="C453" i="3"/>
  <c r="C454" i="3" s="1"/>
  <c r="B453" i="3"/>
  <c r="B454" i="3" s="1"/>
  <c r="C450" i="3"/>
  <c r="C451" i="3" s="1"/>
  <c r="B450" i="3"/>
  <c r="B451" i="3" s="1"/>
  <c r="C448" i="3"/>
  <c r="C447" i="3"/>
  <c r="B447" i="3"/>
  <c r="B446" i="3"/>
  <c r="B448" i="3" s="1"/>
  <c r="B445" i="3"/>
  <c r="C444" i="3"/>
  <c r="C445" i="3" s="1"/>
  <c r="B444" i="3"/>
  <c r="B443" i="3"/>
  <c r="C442" i="3"/>
  <c r="C441" i="3"/>
  <c r="B441" i="3"/>
  <c r="B442" i="3" s="1"/>
  <c r="C438" i="3"/>
  <c r="C439" i="3" s="1"/>
  <c r="B438" i="3"/>
  <c r="B439" i="3" s="1"/>
  <c r="C435" i="3"/>
  <c r="C436" i="3" s="1"/>
  <c r="B435" i="3"/>
  <c r="B436" i="3" s="1"/>
  <c r="C432" i="3"/>
  <c r="C433" i="3" s="1"/>
  <c r="B432" i="3"/>
  <c r="B431" i="3"/>
  <c r="B433" i="3" s="1"/>
  <c r="C429" i="3"/>
  <c r="B428" i="3"/>
  <c r="B429" i="3" s="1"/>
  <c r="C426" i="3"/>
  <c r="B426" i="3"/>
  <c r="C423" i="3"/>
  <c r="B422" i="3"/>
  <c r="B423" i="3" s="1"/>
  <c r="C419" i="3"/>
  <c r="B418" i="3"/>
  <c r="B419" i="3" s="1"/>
  <c r="C416" i="3"/>
  <c r="B416" i="3"/>
  <c r="B415" i="3"/>
  <c r="C412" i="3"/>
  <c r="C413" i="3" s="1"/>
  <c r="B412" i="3"/>
  <c r="B413" i="3" s="1"/>
  <c r="C409" i="3"/>
  <c r="C410" i="3" s="1"/>
  <c r="B409" i="3"/>
  <c r="B410" i="3" s="1"/>
  <c r="C405" i="3"/>
  <c r="C406" i="3" s="1"/>
  <c r="B405" i="3"/>
  <c r="B406" i="3" s="1"/>
  <c r="C402" i="3"/>
  <c r="C403" i="3" s="1"/>
  <c r="B402" i="3"/>
  <c r="B403" i="3" s="1"/>
  <c r="C400" i="3"/>
  <c r="C399" i="3"/>
  <c r="B399" i="3"/>
  <c r="B400" i="3" s="1"/>
  <c r="C396" i="3"/>
  <c r="C397" i="3" s="1"/>
  <c r="B396" i="3"/>
  <c r="B397" i="3" s="1"/>
  <c r="C393" i="3"/>
  <c r="C394" i="3" s="1"/>
  <c r="B393" i="3"/>
  <c r="B394" i="3" s="1"/>
  <c r="C390" i="3"/>
  <c r="C391" i="3" s="1"/>
  <c r="B390" i="3"/>
  <c r="B391" i="3" s="1"/>
  <c r="C387" i="3"/>
  <c r="C388" i="3" s="1"/>
  <c r="B387" i="3"/>
  <c r="B388" i="3" s="1"/>
  <c r="C384" i="3"/>
  <c r="C385" i="3" s="1"/>
  <c r="B384" i="3"/>
  <c r="B385" i="3" s="1"/>
  <c r="C381" i="3"/>
  <c r="C382" i="3" s="1"/>
  <c r="B381" i="3"/>
  <c r="B382" i="3" s="1"/>
  <c r="C378" i="3"/>
  <c r="C379" i="3" s="1"/>
  <c r="B378" i="3"/>
  <c r="B379" i="3" s="1"/>
  <c r="C375" i="3"/>
  <c r="C376" i="3" s="1"/>
  <c r="B375" i="3"/>
  <c r="B376" i="3" s="1"/>
  <c r="C372" i="3"/>
  <c r="C373" i="3" s="1"/>
  <c r="B372" i="3"/>
  <c r="B373" i="3" s="1"/>
  <c r="C370" i="3"/>
  <c r="C369" i="3"/>
  <c r="B369" i="3"/>
  <c r="B370" i="3" s="1"/>
  <c r="C366" i="3"/>
  <c r="C367" i="3" s="1"/>
  <c r="B366" i="3"/>
  <c r="B367" i="3" s="1"/>
  <c r="C363" i="3"/>
  <c r="C364" i="3" s="1"/>
  <c r="B363" i="3"/>
  <c r="B364" i="3" s="1"/>
  <c r="C360" i="3"/>
  <c r="C361" i="3" s="1"/>
  <c r="B360" i="3"/>
  <c r="B361" i="3" s="1"/>
  <c r="C357" i="3"/>
  <c r="C358" i="3" s="1"/>
  <c r="B357" i="3"/>
  <c r="B358" i="3" s="1"/>
  <c r="C354" i="3"/>
  <c r="C355" i="3" s="1"/>
  <c r="B354" i="3"/>
  <c r="B355" i="3" s="1"/>
  <c r="C352" i="3"/>
  <c r="C351" i="3"/>
  <c r="B351" i="3"/>
  <c r="B352" i="3" s="1"/>
  <c r="C346" i="3"/>
  <c r="C347" i="3" s="1"/>
  <c r="B346" i="3"/>
  <c r="B347" i="3" s="1"/>
  <c r="C343" i="3"/>
  <c r="C344" i="3" s="1"/>
  <c r="B343" i="3"/>
  <c r="B344" i="3" s="1"/>
  <c r="C340" i="3"/>
  <c r="C341" i="3" s="1"/>
  <c r="B340" i="3"/>
  <c r="B341" i="3" s="1"/>
  <c r="C338" i="3"/>
  <c r="C337" i="3"/>
  <c r="B337" i="3"/>
  <c r="B338" i="3" s="1"/>
  <c r="C335" i="3"/>
  <c r="B335" i="3"/>
  <c r="B334" i="3"/>
  <c r="C333" i="3"/>
  <c r="B333" i="3"/>
  <c r="B332" i="3"/>
  <c r="C330" i="3"/>
  <c r="C331" i="3" s="1"/>
  <c r="B330" i="3"/>
  <c r="B331" i="3" s="1"/>
  <c r="C327" i="3"/>
  <c r="C328" i="3" s="1"/>
  <c r="B327" i="3"/>
  <c r="B328" i="3" s="1"/>
  <c r="C324" i="3"/>
  <c r="C325" i="3" s="1"/>
  <c r="B324" i="3"/>
  <c r="B325" i="3" s="1"/>
  <c r="C321" i="3"/>
  <c r="C322" i="3" s="1"/>
  <c r="B321" i="3"/>
  <c r="B322" i="3" s="1"/>
  <c r="C318" i="3"/>
  <c r="C319" i="3" s="1"/>
  <c r="B318" i="3"/>
  <c r="B319" i="3" s="1"/>
  <c r="C315" i="3"/>
  <c r="C316" i="3" s="1"/>
  <c r="B315" i="3"/>
  <c r="B316" i="3" s="1"/>
  <c r="C312" i="3"/>
  <c r="C313" i="3" s="1"/>
  <c r="B312" i="3"/>
  <c r="B313" i="3" s="1"/>
  <c r="C309" i="3"/>
  <c r="C310" i="3" s="1"/>
  <c r="B309" i="3"/>
  <c r="B310" i="3" s="1"/>
  <c r="C306" i="3"/>
  <c r="C307" i="3" s="1"/>
  <c r="B306" i="3"/>
  <c r="B307" i="3" s="1"/>
  <c r="C303" i="3"/>
  <c r="C304" i="3" s="1"/>
  <c r="B303" i="3"/>
  <c r="B304" i="3" s="1"/>
  <c r="C300" i="3"/>
  <c r="C301" i="3" s="1"/>
  <c r="B300" i="3"/>
  <c r="B301" i="3" s="1"/>
  <c r="C297" i="3"/>
  <c r="C298" i="3" s="1"/>
  <c r="B297" i="3"/>
  <c r="B298" i="3" s="1"/>
  <c r="C294" i="3"/>
  <c r="C295" i="3" s="1"/>
  <c r="B294" i="3"/>
  <c r="B295" i="3" s="1"/>
  <c r="C290" i="3"/>
  <c r="C291" i="3" s="1"/>
  <c r="B290" i="3"/>
  <c r="B291" i="3" s="1"/>
  <c r="C288" i="3"/>
  <c r="C287" i="3"/>
  <c r="B287" i="3"/>
  <c r="B288" i="3" s="1"/>
  <c r="C284" i="3"/>
  <c r="C285" i="3" s="1"/>
  <c r="B284" i="3"/>
  <c r="B285" i="3" s="1"/>
  <c r="C281" i="3"/>
  <c r="C282" i="3" s="1"/>
  <c r="B281" i="3"/>
  <c r="B282" i="3" s="1"/>
  <c r="C278" i="3"/>
  <c r="C279" i="3" s="1"/>
  <c r="B278" i="3"/>
  <c r="B279" i="3" s="1"/>
  <c r="C275" i="3"/>
  <c r="C276" i="3" s="1"/>
  <c r="B275" i="3"/>
  <c r="B276" i="3" s="1"/>
  <c r="C272" i="3"/>
  <c r="C273" i="3" s="1"/>
  <c r="B272" i="3"/>
  <c r="B273" i="3" s="1"/>
  <c r="C269" i="3"/>
  <c r="C270" i="3" s="1"/>
  <c r="B269" i="3"/>
  <c r="B270" i="3" s="1"/>
  <c r="C266" i="3"/>
  <c r="C267" i="3" s="1"/>
  <c r="B266" i="3"/>
  <c r="B267" i="3" s="1"/>
  <c r="C263" i="3"/>
  <c r="C264" i="3" s="1"/>
  <c r="B263" i="3"/>
  <c r="B264" i="3" s="1"/>
  <c r="C260" i="3"/>
  <c r="C261" i="3" s="1"/>
  <c r="B260" i="3"/>
  <c r="B261" i="3" s="1"/>
  <c r="C258" i="3"/>
  <c r="C257" i="3"/>
  <c r="B257" i="3"/>
  <c r="B258" i="3" s="1"/>
  <c r="C254" i="3"/>
  <c r="C255" i="3" s="1"/>
  <c r="B254" i="3"/>
  <c r="B255" i="3" s="1"/>
  <c r="C251" i="3"/>
  <c r="C252" i="3" s="1"/>
  <c r="B251" i="3"/>
  <c r="B252" i="3" s="1"/>
  <c r="C248" i="3"/>
  <c r="C249" i="3" s="1"/>
  <c r="B248" i="3"/>
  <c r="B249" i="3" s="1"/>
  <c r="C246" i="3"/>
  <c r="C245" i="3"/>
  <c r="B245" i="3"/>
  <c r="B246" i="3" s="1"/>
  <c r="C243" i="3"/>
  <c r="B242" i="3"/>
  <c r="B243" i="3" s="1"/>
  <c r="C239" i="3"/>
  <c r="C240" i="3" s="1"/>
  <c r="B239" i="3"/>
  <c r="B240" i="3" s="1"/>
  <c r="C236" i="3"/>
  <c r="C237" i="3" s="1"/>
  <c r="B236" i="3"/>
  <c r="B237" i="3" s="1"/>
  <c r="C233" i="3"/>
  <c r="C234" i="3" s="1"/>
  <c r="B233" i="3"/>
  <c r="B234" i="3" s="1"/>
  <c r="C230" i="3"/>
  <c r="C231" i="3" s="1"/>
  <c r="B230" i="3"/>
  <c r="B231" i="3" s="1"/>
  <c r="C227" i="3"/>
  <c r="C228" i="3" s="1"/>
  <c r="B227" i="3"/>
  <c r="B228" i="3" s="1"/>
  <c r="C224" i="3"/>
  <c r="C225" i="3" s="1"/>
  <c r="B224" i="3"/>
  <c r="B225" i="3" s="1"/>
  <c r="C222" i="3"/>
  <c r="B222" i="3"/>
  <c r="C217" i="3"/>
  <c r="C218" i="3" s="1"/>
  <c r="B217" i="3"/>
  <c r="B218" i="3" s="1"/>
  <c r="C214" i="3"/>
  <c r="C215" i="3" s="1"/>
  <c r="B214" i="3"/>
  <c r="B215" i="3" s="1"/>
  <c r="C211" i="3"/>
  <c r="C212" i="3" s="1"/>
  <c r="B211" i="3"/>
  <c r="B212" i="3" s="1"/>
  <c r="C208" i="3"/>
  <c r="C209" i="3" s="1"/>
  <c r="B208" i="3"/>
  <c r="B209" i="3" s="1"/>
  <c r="C205" i="3"/>
  <c r="C206" i="3" s="1"/>
  <c r="B205" i="3"/>
  <c r="B206" i="3" s="1"/>
  <c r="C202" i="3"/>
  <c r="C203" i="3" s="1"/>
  <c r="B202" i="3"/>
  <c r="B203" i="3" s="1"/>
  <c r="C199" i="3"/>
  <c r="C200" i="3" s="1"/>
  <c r="B199" i="3"/>
  <c r="B200" i="3" s="1"/>
  <c r="C196" i="3"/>
  <c r="C197" i="3" s="1"/>
  <c r="B196" i="3"/>
  <c r="B197" i="3" s="1"/>
  <c r="C193" i="3"/>
  <c r="C194" i="3" s="1"/>
  <c r="B193" i="3"/>
  <c r="B194" i="3" s="1"/>
  <c r="C190" i="3"/>
  <c r="C191" i="3" s="1"/>
  <c r="B190" i="3"/>
  <c r="B191" i="3" s="1"/>
  <c r="C187" i="3"/>
  <c r="C188" i="3" s="1"/>
  <c r="B187" i="3"/>
  <c r="B188" i="3" s="1"/>
  <c r="B186" i="3"/>
  <c r="C184" i="3"/>
  <c r="C185" i="3" s="1"/>
  <c r="B184" i="3"/>
  <c r="B185" i="3" s="1"/>
  <c r="C178" i="3"/>
  <c r="B178" i="3"/>
  <c r="C175" i="3"/>
  <c r="B175" i="3"/>
  <c r="C171" i="3"/>
  <c r="C172" i="3" s="1"/>
  <c r="B171" i="3"/>
  <c r="B170" i="3"/>
  <c r="B172" i="3" s="1"/>
  <c r="C168" i="3"/>
  <c r="C169" i="3" s="1"/>
  <c r="B168" i="3"/>
  <c r="B169" i="3" s="1"/>
  <c r="B167" i="3"/>
  <c r="B166" i="3"/>
  <c r="B165" i="3"/>
  <c r="C164" i="3"/>
  <c r="C163" i="3"/>
  <c r="B163" i="3"/>
  <c r="B164" i="3" s="1"/>
  <c r="C160" i="3"/>
  <c r="C161" i="3" s="1"/>
  <c r="B160" i="3"/>
  <c r="B161" i="3" s="1"/>
  <c r="C157" i="3"/>
  <c r="C158" i="3" s="1"/>
  <c r="B157" i="3"/>
  <c r="B158" i="3" s="1"/>
  <c r="C154" i="3"/>
  <c r="C155" i="3" s="1"/>
  <c r="B154" i="3"/>
  <c r="B155" i="3" s="1"/>
  <c r="C151" i="3"/>
  <c r="C152" i="3" s="1"/>
  <c r="B151" i="3"/>
  <c r="B152" i="3" s="1"/>
  <c r="C148" i="3"/>
  <c r="C149" i="3" s="1"/>
  <c r="B148" i="3"/>
  <c r="B149" i="3" s="1"/>
  <c r="C146" i="3"/>
  <c r="C145" i="3"/>
  <c r="B145" i="3"/>
  <c r="B146" i="3" s="1"/>
  <c r="C142" i="3"/>
  <c r="C143" i="3" s="1"/>
  <c r="B142" i="3"/>
  <c r="B143" i="3" s="1"/>
  <c r="C139" i="3"/>
  <c r="C140" i="3" s="1"/>
  <c r="B139" i="3"/>
  <c r="B140" i="3" s="1"/>
  <c r="C136" i="3"/>
  <c r="C137" i="3" s="1"/>
  <c r="B136" i="3"/>
  <c r="B137" i="3" s="1"/>
  <c r="C133" i="3"/>
  <c r="C134" i="3" s="1"/>
  <c r="B133" i="3"/>
  <c r="B134" i="3" s="1"/>
  <c r="C130" i="3"/>
  <c r="C131" i="3" s="1"/>
  <c r="B130" i="3"/>
  <c r="B131" i="3" s="1"/>
  <c r="C128" i="3"/>
  <c r="C127" i="3"/>
  <c r="B127" i="3"/>
  <c r="B128" i="3" s="1"/>
  <c r="C124" i="3"/>
  <c r="C125" i="3" s="1"/>
  <c r="B124" i="3"/>
  <c r="B125" i="3" s="1"/>
  <c r="C121" i="3"/>
  <c r="C120" i="3"/>
  <c r="B120" i="3"/>
  <c r="B121" i="3" s="1"/>
  <c r="C117" i="3"/>
  <c r="C118" i="3" s="1"/>
  <c r="B117" i="3"/>
  <c r="B118" i="3" s="1"/>
  <c r="C114" i="3"/>
  <c r="C115" i="3" s="1"/>
  <c r="B114" i="3"/>
  <c r="B113" i="3"/>
  <c r="B115" i="3" s="1"/>
  <c r="C111" i="3"/>
  <c r="C112" i="3" s="1"/>
  <c r="B111" i="3"/>
  <c r="B112" i="3" s="1"/>
  <c r="C108" i="3"/>
  <c r="C109" i="3" s="1"/>
  <c r="B108" i="3"/>
  <c r="B109" i="3" s="1"/>
  <c r="C105" i="3"/>
  <c r="C106" i="3" s="1"/>
  <c r="B105" i="3"/>
  <c r="B106" i="3" s="1"/>
  <c r="B102" i="3"/>
  <c r="C100" i="3"/>
  <c r="C102" i="3" s="1"/>
  <c r="B99" i="3"/>
  <c r="C97" i="3"/>
  <c r="C99" i="3" s="1"/>
  <c r="C95" i="3"/>
  <c r="B95" i="3"/>
  <c r="B96" i="3" s="1"/>
  <c r="C94" i="3"/>
  <c r="C96" i="3" s="1"/>
  <c r="C92" i="3"/>
  <c r="B92" i="3"/>
  <c r="B91" i="3"/>
  <c r="B93" i="3" s="1"/>
  <c r="C89" i="3"/>
  <c r="B89" i="3"/>
  <c r="B90" i="3" s="1"/>
  <c r="C88" i="3"/>
  <c r="C90" i="3" s="1"/>
  <c r="C86" i="3"/>
  <c r="B86" i="3"/>
  <c r="B87" i="3" s="1"/>
  <c r="C85" i="3"/>
  <c r="C87" i="3" s="1"/>
  <c r="C83" i="3"/>
  <c r="B83" i="3"/>
  <c r="B84" i="3" s="1"/>
  <c r="C82" i="3"/>
  <c r="C84" i="3" s="1"/>
  <c r="C80" i="3"/>
  <c r="B80" i="3"/>
  <c r="B81" i="3" s="1"/>
  <c r="C79" i="3"/>
  <c r="C81" i="3" s="1"/>
  <c r="C77" i="3"/>
  <c r="C78" i="3" s="1"/>
  <c r="B77" i="3"/>
  <c r="B78" i="3" s="1"/>
  <c r="C76" i="3"/>
  <c r="B74" i="3"/>
  <c r="B75" i="3" s="1"/>
  <c r="C73" i="3"/>
  <c r="C75" i="3" s="1"/>
  <c r="C71" i="3"/>
  <c r="B71" i="3"/>
  <c r="B72" i="3" s="1"/>
  <c r="C70" i="3"/>
  <c r="C72" i="3" s="1"/>
  <c r="C68" i="3"/>
  <c r="B68" i="3"/>
  <c r="B69" i="3" s="1"/>
  <c r="C67" i="3"/>
  <c r="C69" i="3" s="1"/>
  <c r="B65" i="3"/>
  <c r="B64" i="3"/>
  <c r="B63" i="3"/>
  <c r="B62" i="3"/>
  <c r="B58" i="3"/>
  <c r="B57" i="3"/>
  <c r="C57" i="3" s="1"/>
  <c r="B56" i="3"/>
  <c r="C56" i="3" s="1"/>
  <c r="C49" i="3"/>
  <c r="C6" i="3"/>
  <c r="C774" i="2"/>
  <c r="D773" i="2"/>
  <c r="C771" i="2"/>
  <c r="E769" i="2"/>
  <c r="C769" i="2"/>
  <c r="E765" i="2"/>
  <c r="E766" i="2" s="1"/>
  <c r="C765" i="2"/>
  <c r="B764" i="2"/>
  <c r="E762" i="2"/>
  <c r="E763" i="2" s="1"/>
  <c r="C762" i="2"/>
  <c r="C763" i="2" s="1"/>
  <c r="B762" i="2"/>
  <c r="B761" i="2"/>
  <c r="E760" i="2"/>
  <c r="E759" i="2"/>
  <c r="C759" i="2"/>
  <c r="B758" i="2"/>
  <c r="E756" i="2"/>
  <c r="E757" i="2" s="1"/>
  <c r="C756" i="2"/>
  <c r="B756" i="2" s="1"/>
  <c r="B755" i="2"/>
  <c r="E753" i="2"/>
  <c r="E754" i="2" s="1"/>
  <c r="C753" i="2"/>
  <c r="B752" i="2"/>
  <c r="C751" i="2"/>
  <c r="E750" i="2"/>
  <c r="E751" i="2" s="1"/>
  <c r="B750" i="2"/>
  <c r="B749" i="2"/>
  <c r="B751" i="2" s="1"/>
  <c r="E747" i="2"/>
  <c r="E748" i="2" s="1"/>
  <c r="C747" i="2"/>
  <c r="C748" i="2" s="1"/>
  <c r="B747" i="2"/>
  <c r="B746" i="2"/>
  <c r="E745" i="2"/>
  <c r="E744" i="2"/>
  <c r="C744" i="2"/>
  <c r="B743" i="2"/>
  <c r="E733" i="2"/>
  <c r="C733" i="2"/>
  <c r="C734" i="2" s="1"/>
  <c r="E676" i="2"/>
  <c r="E677" i="2" s="1"/>
  <c r="C676" i="2"/>
  <c r="B675" i="2"/>
  <c r="E673" i="2"/>
  <c r="E674" i="2" s="1"/>
  <c r="C673" i="2"/>
  <c r="C674" i="2" s="1"/>
  <c r="B673" i="2"/>
  <c r="B672" i="2"/>
  <c r="E671" i="2"/>
  <c r="E670" i="2"/>
  <c r="C670" i="2"/>
  <c r="B669" i="2"/>
  <c r="F668" i="2"/>
  <c r="F669" i="2" s="1"/>
  <c r="E667" i="2"/>
  <c r="E668" i="2" s="1"/>
  <c r="C667" i="2"/>
  <c r="C668" i="2" s="1"/>
  <c r="B667" i="2"/>
  <c r="B666" i="2"/>
  <c r="E663" i="2"/>
  <c r="C663" i="2"/>
  <c r="E662" i="2"/>
  <c r="E664" i="2" s="1"/>
  <c r="B662" i="2"/>
  <c r="E661" i="2"/>
  <c r="B661" i="2"/>
  <c r="B660" i="2"/>
  <c r="C658" i="2"/>
  <c r="B657" i="2"/>
  <c r="E656" i="2"/>
  <c r="E658" i="2" s="1"/>
  <c r="B656" i="2"/>
  <c r="B658" i="2" s="1"/>
  <c r="E653" i="2"/>
  <c r="E654" i="2" s="1"/>
  <c r="C653" i="2"/>
  <c r="C654" i="2" s="1"/>
  <c r="E650" i="2"/>
  <c r="E651" i="2" s="1"/>
  <c r="C650" i="2"/>
  <c r="C651" i="2" s="1"/>
  <c r="B650" i="2"/>
  <c r="B649" i="2"/>
  <c r="E648" i="2"/>
  <c r="E647" i="2"/>
  <c r="C647" i="2"/>
  <c r="B646" i="2"/>
  <c r="E644" i="2"/>
  <c r="E645" i="2" s="1"/>
  <c r="C644" i="2"/>
  <c r="C645" i="2" s="1"/>
  <c r="B643" i="2"/>
  <c r="E641" i="2"/>
  <c r="E642" i="2" s="1"/>
  <c r="C641" i="2"/>
  <c r="B640" i="2"/>
  <c r="E638" i="2"/>
  <c r="E639" i="2" s="1"/>
  <c r="C638" i="2"/>
  <c r="C639" i="2" s="1"/>
  <c r="B638" i="2"/>
  <c r="B637" i="2"/>
  <c r="E636" i="2"/>
  <c r="E635" i="2"/>
  <c r="C635" i="2"/>
  <c r="B634" i="2"/>
  <c r="E632" i="2"/>
  <c r="E633" i="2" s="1"/>
  <c r="C632" i="2"/>
  <c r="C633" i="2" s="1"/>
  <c r="B631" i="2"/>
  <c r="E629" i="2"/>
  <c r="E630" i="2" s="1"/>
  <c r="C629" i="2"/>
  <c r="C630" i="2" s="1"/>
  <c r="E626" i="2"/>
  <c r="E627" i="2" s="1"/>
  <c r="C626" i="2"/>
  <c r="C627" i="2" s="1"/>
  <c r="E623" i="2"/>
  <c r="E624" i="2" s="1"/>
  <c r="C623" i="2"/>
  <c r="B622" i="2"/>
  <c r="E620" i="2"/>
  <c r="E621" i="2" s="1"/>
  <c r="C620" i="2"/>
  <c r="C621" i="2" s="1"/>
  <c r="B619" i="2"/>
  <c r="E617" i="2"/>
  <c r="E618" i="2" s="1"/>
  <c r="C617" i="2"/>
  <c r="B616" i="2"/>
  <c r="E614" i="2"/>
  <c r="E615" i="2" s="1"/>
  <c r="C614" i="2"/>
  <c r="C615" i="2" s="1"/>
  <c r="B614" i="2"/>
  <c r="B613" i="2"/>
  <c r="E612" i="2"/>
  <c r="E611" i="2"/>
  <c r="C611" i="2"/>
  <c r="C612" i="2" s="1"/>
  <c r="E608" i="2"/>
  <c r="E609" i="2" s="1"/>
  <c r="C608" i="2"/>
  <c r="C609" i="2" s="1"/>
  <c r="E605" i="2"/>
  <c r="E606" i="2" s="1"/>
  <c r="C605" i="2"/>
  <c r="B604" i="2"/>
  <c r="E602" i="2"/>
  <c r="E603" i="2" s="1"/>
  <c r="C602" i="2"/>
  <c r="B602" i="2" s="1"/>
  <c r="B601" i="2"/>
  <c r="E599" i="2"/>
  <c r="E600" i="2" s="1"/>
  <c r="C599" i="2"/>
  <c r="B598" i="2"/>
  <c r="E596" i="2"/>
  <c r="E597" i="2" s="1"/>
  <c r="C596" i="2"/>
  <c r="C597" i="2" s="1"/>
  <c r="B595" i="2"/>
  <c r="E593" i="2"/>
  <c r="E594" i="2" s="1"/>
  <c r="C593" i="2"/>
  <c r="B592" i="2"/>
  <c r="E590" i="2"/>
  <c r="E591" i="2" s="1"/>
  <c r="C590" i="2"/>
  <c r="C591" i="2" s="1"/>
  <c r="B590" i="2"/>
  <c r="B589" i="2"/>
  <c r="E588" i="2"/>
  <c r="E587" i="2"/>
  <c r="C587" i="2"/>
  <c r="B586" i="2"/>
  <c r="E584" i="2"/>
  <c r="E585" i="2" s="1"/>
  <c r="C584" i="2"/>
  <c r="C585" i="2" s="1"/>
  <c r="B583" i="2"/>
  <c r="E581" i="2"/>
  <c r="E582" i="2" s="1"/>
  <c r="C581" i="2"/>
  <c r="B580" i="2"/>
  <c r="E578" i="2"/>
  <c r="E579" i="2" s="1"/>
  <c r="C578" i="2"/>
  <c r="C579" i="2" s="1"/>
  <c r="B578" i="2"/>
  <c r="B577" i="2"/>
  <c r="E576" i="2"/>
  <c r="E575" i="2"/>
  <c r="C575" i="2"/>
  <c r="B574" i="2"/>
  <c r="E572" i="2"/>
  <c r="E573" i="2" s="1"/>
  <c r="C572" i="2"/>
  <c r="C573" i="2" s="1"/>
  <c r="B572" i="2"/>
  <c r="B571" i="2"/>
  <c r="E570" i="2"/>
  <c r="E569" i="2"/>
  <c r="C569" i="2"/>
  <c r="C570" i="2" s="1"/>
  <c r="E566" i="2"/>
  <c r="E567" i="2" s="1"/>
  <c r="C566" i="2"/>
  <c r="B565" i="2"/>
  <c r="E563" i="2"/>
  <c r="E564" i="2" s="1"/>
  <c r="C563" i="2"/>
  <c r="B563" i="2" s="1"/>
  <c r="B562" i="2"/>
  <c r="B564" i="2" s="1"/>
  <c r="E560" i="2"/>
  <c r="E561" i="2" s="1"/>
  <c r="C560" i="2"/>
  <c r="C561" i="2" s="1"/>
  <c r="B560" i="2"/>
  <c r="B559" i="2"/>
  <c r="E558" i="2"/>
  <c r="E557" i="2"/>
  <c r="C557" i="2"/>
  <c r="C558" i="2" s="1"/>
  <c r="E554" i="2"/>
  <c r="E555" i="2" s="1"/>
  <c r="C554" i="2"/>
  <c r="C555" i="2" s="1"/>
  <c r="E551" i="2"/>
  <c r="E552" i="2" s="1"/>
  <c r="C551" i="2"/>
  <c r="B550" i="2"/>
  <c r="E548" i="2"/>
  <c r="E549" i="2" s="1"/>
  <c r="C548" i="2"/>
  <c r="B548" i="2" s="1"/>
  <c r="B547" i="2"/>
  <c r="B549" i="2" s="1"/>
  <c r="E545" i="2"/>
  <c r="E546" i="2" s="1"/>
  <c r="C545" i="2"/>
  <c r="C546" i="2" s="1"/>
  <c r="B545" i="2"/>
  <c r="B544" i="2"/>
  <c r="E543" i="2"/>
  <c r="E542" i="2"/>
  <c r="C542" i="2"/>
  <c r="C543" i="2" s="1"/>
  <c r="E539" i="2"/>
  <c r="E540" i="2" s="1"/>
  <c r="C539" i="2"/>
  <c r="B538" i="2"/>
  <c r="E536" i="2"/>
  <c r="E537" i="2" s="1"/>
  <c r="C536" i="2"/>
  <c r="C537" i="2" s="1"/>
  <c r="B536" i="2"/>
  <c r="B535" i="2"/>
  <c r="E533" i="2"/>
  <c r="C532" i="2"/>
  <c r="C533" i="2" s="1"/>
  <c r="E529" i="2"/>
  <c r="E530" i="2" s="1"/>
  <c r="C529" i="2"/>
  <c r="B529" i="2" s="1"/>
  <c r="B528" i="2"/>
  <c r="E526" i="2"/>
  <c r="E527" i="2" s="1"/>
  <c r="C526" i="2"/>
  <c r="B525" i="2"/>
  <c r="E523" i="2"/>
  <c r="E524" i="2" s="1"/>
  <c r="C523" i="2"/>
  <c r="C524" i="2" s="1"/>
  <c r="B523" i="2"/>
  <c r="B522" i="2"/>
  <c r="E521" i="2"/>
  <c r="E520" i="2"/>
  <c r="C520" i="2"/>
  <c r="B519" i="2"/>
  <c r="E517" i="2"/>
  <c r="E518" i="2" s="1"/>
  <c r="C517" i="2"/>
  <c r="B517" i="2" s="1"/>
  <c r="B516" i="2"/>
  <c r="E514" i="2"/>
  <c r="E515" i="2" s="1"/>
  <c r="C514" i="2"/>
  <c r="B513" i="2"/>
  <c r="E511" i="2"/>
  <c r="E512" i="2" s="1"/>
  <c r="C511" i="2"/>
  <c r="C512" i="2" s="1"/>
  <c r="B511" i="2"/>
  <c r="B510" i="2"/>
  <c r="E509" i="2"/>
  <c r="E508" i="2"/>
  <c r="C508" i="2"/>
  <c r="B507" i="2"/>
  <c r="E505" i="2"/>
  <c r="E506" i="2" s="1"/>
  <c r="C505" i="2"/>
  <c r="B505" i="2" s="1"/>
  <c r="B504" i="2"/>
  <c r="E502" i="2"/>
  <c r="E503" i="2" s="1"/>
  <c r="C502" i="2"/>
  <c r="B501" i="2"/>
  <c r="E499" i="2"/>
  <c r="E500" i="2" s="1"/>
  <c r="C499" i="2"/>
  <c r="C500" i="2" s="1"/>
  <c r="B499" i="2"/>
  <c r="B498" i="2"/>
  <c r="E497" i="2"/>
  <c r="E496" i="2"/>
  <c r="C496" i="2"/>
  <c r="B495" i="2"/>
  <c r="E493" i="2"/>
  <c r="E494" i="2" s="1"/>
  <c r="C493" i="2"/>
  <c r="B493" i="2" s="1"/>
  <c r="B492" i="2"/>
  <c r="E490" i="2"/>
  <c r="E491" i="2" s="1"/>
  <c r="C490" i="2"/>
  <c r="B489" i="2"/>
  <c r="E487" i="2"/>
  <c r="E488" i="2" s="1"/>
  <c r="C487" i="2"/>
  <c r="C488" i="2" s="1"/>
  <c r="B487" i="2"/>
  <c r="B486" i="2"/>
  <c r="E485" i="2"/>
  <c r="E484" i="2"/>
  <c r="C484" i="2"/>
  <c r="B483" i="2"/>
  <c r="E481" i="2"/>
  <c r="E482" i="2" s="1"/>
  <c r="C481" i="2"/>
  <c r="B481" i="2" s="1"/>
  <c r="B480" i="2"/>
  <c r="E479" i="2"/>
  <c r="E478" i="2"/>
  <c r="C478" i="2"/>
  <c r="C477" i="2"/>
  <c r="E475" i="2"/>
  <c r="E476" i="2" s="1"/>
  <c r="C475" i="2"/>
  <c r="C474" i="2"/>
  <c r="E473" i="2"/>
  <c r="E472" i="2"/>
  <c r="C472" i="2"/>
  <c r="B471" i="2"/>
  <c r="E469" i="2"/>
  <c r="E470" i="2" s="1"/>
  <c r="C469" i="2"/>
  <c r="B469" i="2" s="1"/>
  <c r="B468" i="2"/>
  <c r="E466" i="2"/>
  <c r="E467" i="2" s="1"/>
  <c r="C466" i="2"/>
  <c r="B465" i="2"/>
  <c r="E463" i="2"/>
  <c r="E464" i="2" s="1"/>
  <c r="C463" i="2"/>
  <c r="C464" i="2" s="1"/>
  <c r="B463" i="2"/>
  <c r="B462" i="2"/>
  <c r="E461" i="2"/>
  <c r="E460" i="2"/>
  <c r="C460" i="2"/>
  <c r="B459" i="2"/>
  <c r="E457" i="2"/>
  <c r="E458" i="2" s="1"/>
  <c r="C457" i="2"/>
  <c r="B457" i="2" s="1"/>
  <c r="B456" i="2"/>
  <c r="E455" i="2"/>
  <c r="E454" i="2"/>
  <c r="C454" i="2"/>
  <c r="C453" i="2"/>
  <c r="E451" i="2"/>
  <c r="E452" i="2" s="1"/>
  <c r="C451" i="2"/>
  <c r="C450" i="2"/>
  <c r="E449" i="2"/>
  <c r="E448" i="2"/>
  <c r="C448" i="2"/>
  <c r="B447" i="2"/>
  <c r="E445" i="2"/>
  <c r="E446" i="2" s="1"/>
  <c r="C445" i="2"/>
  <c r="B445" i="2" s="1"/>
  <c r="B444" i="2"/>
  <c r="E442" i="2"/>
  <c r="E443" i="2" s="1"/>
  <c r="C442" i="2"/>
  <c r="B442" i="2" s="1"/>
  <c r="C441" i="2"/>
  <c r="E439" i="2"/>
  <c r="E440" i="2" s="1"/>
  <c r="C439" i="2"/>
  <c r="B439" i="2" s="1"/>
  <c r="C438" i="2"/>
  <c r="E436" i="2"/>
  <c r="E437" i="2" s="1"/>
  <c r="C436" i="2"/>
  <c r="B435" i="2"/>
  <c r="E433" i="2"/>
  <c r="E434" i="2" s="1"/>
  <c r="C433" i="2"/>
  <c r="C434" i="2" s="1"/>
  <c r="B433" i="2"/>
  <c r="B432" i="2"/>
  <c r="E431" i="2"/>
  <c r="E430" i="2"/>
  <c r="C430" i="2"/>
  <c r="B430" i="2" s="1"/>
  <c r="C429" i="2"/>
  <c r="E428" i="2"/>
  <c r="E427" i="2"/>
  <c r="C427" i="2"/>
  <c r="B427" i="2" s="1"/>
  <c r="C426" i="2"/>
  <c r="E421" i="2"/>
  <c r="C421" i="2"/>
  <c r="E417" i="2"/>
  <c r="E418" i="2" s="1"/>
  <c r="D417" i="2"/>
  <c r="D418" i="2" s="1"/>
  <c r="C417" i="2"/>
  <c r="B417" i="2" s="1"/>
  <c r="E415" i="2"/>
  <c r="C414" i="2"/>
  <c r="C415" i="2" s="1"/>
  <c r="B413" i="2"/>
  <c r="E411" i="2"/>
  <c r="C410" i="2"/>
  <c r="C411" i="2" s="1"/>
  <c r="E407" i="2"/>
  <c r="E408" i="2" s="1"/>
  <c r="D407" i="2"/>
  <c r="C407" i="2"/>
  <c r="B407" i="2" s="1"/>
  <c r="B406" i="2"/>
  <c r="E404" i="2"/>
  <c r="E405" i="2" s="1"/>
  <c r="C404" i="2"/>
  <c r="B404" i="2" s="1"/>
  <c r="B403" i="2"/>
  <c r="E401" i="2"/>
  <c r="E402" i="2" s="1"/>
  <c r="C401" i="2"/>
  <c r="B400" i="2"/>
  <c r="E397" i="2"/>
  <c r="E398" i="2" s="1"/>
  <c r="C397" i="2"/>
  <c r="C398" i="2" s="1"/>
  <c r="B397" i="2"/>
  <c r="B396" i="2"/>
  <c r="E395" i="2"/>
  <c r="E394" i="2"/>
  <c r="C394" i="2"/>
  <c r="B393" i="2"/>
  <c r="E391" i="2"/>
  <c r="E392" i="2" s="1"/>
  <c r="C391" i="2"/>
  <c r="B391" i="2" s="1"/>
  <c r="B390" i="2"/>
  <c r="E389" i="2"/>
  <c r="E388" i="2"/>
  <c r="C388" i="2"/>
  <c r="B387" i="2"/>
  <c r="E385" i="2"/>
  <c r="E386" i="2" s="1"/>
  <c r="C385" i="2"/>
  <c r="C386" i="2" s="1"/>
  <c r="B384" i="2"/>
  <c r="E383" i="2"/>
  <c r="E382" i="2"/>
  <c r="C382" i="2"/>
  <c r="B381" i="2"/>
  <c r="E379" i="2"/>
  <c r="E380" i="2" s="1"/>
  <c r="C379" i="2"/>
  <c r="B379" i="2" s="1"/>
  <c r="B378" i="2"/>
  <c r="E377" i="2"/>
  <c r="E376" i="2"/>
  <c r="C376" i="2"/>
  <c r="B375" i="2"/>
  <c r="E373" i="2"/>
  <c r="E374" i="2" s="1"/>
  <c r="C373" i="2"/>
  <c r="C374" i="2" s="1"/>
  <c r="B372" i="2"/>
  <c r="E370" i="2"/>
  <c r="E371" i="2" s="1"/>
  <c r="C370" i="2"/>
  <c r="B369" i="2"/>
  <c r="E367" i="2"/>
  <c r="E368" i="2" s="1"/>
  <c r="C367" i="2"/>
  <c r="B367" i="2" s="1"/>
  <c r="B366" i="2"/>
  <c r="E364" i="2"/>
  <c r="E365" i="2" s="1"/>
  <c r="C364" i="2"/>
  <c r="B363" i="2"/>
  <c r="E361" i="2"/>
  <c r="E362" i="2" s="1"/>
  <c r="C361" i="2"/>
  <c r="C362" i="2" s="1"/>
  <c r="B360" i="2"/>
  <c r="E359" i="2"/>
  <c r="E358" i="2"/>
  <c r="C358" i="2"/>
  <c r="B357" i="2"/>
  <c r="E355" i="2"/>
  <c r="E356" i="2" s="1"/>
  <c r="C355" i="2"/>
  <c r="B355" i="2" s="1"/>
  <c r="B354" i="2"/>
  <c r="E352" i="2"/>
  <c r="E353" i="2" s="1"/>
  <c r="C352" i="2"/>
  <c r="B351" i="2"/>
  <c r="E349" i="2"/>
  <c r="E350" i="2" s="1"/>
  <c r="C349" i="2"/>
  <c r="C350" i="2" s="1"/>
  <c r="B348" i="2"/>
  <c r="E346" i="2"/>
  <c r="E347" i="2" s="1"/>
  <c r="C346" i="2"/>
  <c r="C347" i="2" s="1"/>
  <c r="B345" i="2"/>
  <c r="E343" i="2"/>
  <c r="E344" i="2" s="1"/>
  <c r="C343" i="2"/>
  <c r="C344" i="2" s="1"/>
  <c r="B343" i="2"/>
  <c r="B342" i="2"/>
  <c r="E338" i="2"/>
  <c r="E339" i="2" s="1"/>
  <c r="C338" i="2"/>
  <c r="C339" i="2" s="1"/>
  <c r="E335" i="2"/>
  <c r="E336" i="2" s="1"/>
  <c r="C335" i="2"/>
  <c r="C336" i="2" s="1"/>
  <c r="E332" i="2"/>
  <c r="E333" i="2" s="1"/>
  <c r="C332" i="2"/>
  <c r="C333" i="2" s="1"/>
  <c r="E330" i="2"/>
  <c r="E329" i="2"/>
  <c r="C329" i="2"/>
  <c r="C330" i="2" s="1"/>
  <c r="B328" i="2"/>
  <c r="E327" i="2"/>
  <c r="C327" i="2"/>
  <c r="C326" i="2"/>
  <c r="E325" i="2"/>
  <c r="C325" i="2"/>
  <c r="C324" i="2"/>
  <c r="E322" i="2"/>
  <c r="E323" i="2" s="1"/>
  <c r="C322" i="2"/>
  <c r="C323" i="2" s="1"/>
  <c r="E319" i="2"/>
  <c r="E320" i="2" s="1"/>
  <c r="C319" i="2"/>
  <c r="C320" i="2" s="1"/>
  <c r="E316" i="2"/>
  <c r="E317" i="2" s="1"/>
  <c r="C316" i="2"/>
  <c r="C317" i="2" s="1"/>
  <c r="E313" i="2"/>
  <c r="E314" i="2" s="1"/>
  <c r="C313" i="2"/>
  <c r="C314" i="2" s="1"/>
  <c r="E310" i="2"/>
  <c r="E311" i="2" s="1"/>
  <c r="C310" i="2"/>
  <c r="C311" i="2" s="1"/>
  <c r="E307" i="2"/>
  <c r="E308" i="2" s="1"/>
  <c r="C307" i="2"/>
  <c r="C308" i="2" s="1"/>
  <c r="E304" i="2"/>
  <c r="E305" i="2" s="1"/>
  <c r="C304" i="2"/>
  <c r="C305" i="2" s="1"/>
  <c r="E301" i="2"/>
  <c r="E302" i="2" s="1"/>
  <c r="C301" i="2"/>
  <c r="C302" i="2" s="1"/>
  <c r="B301" i="2"/>
  <c r="B300" i="2"/>
  <c r="B302" i="2" s="1"/>
  <c r="E298" i="2"/>
  <c r="E299" i="2" s="1"/>
  <c r="C298" i="2"/>
  <c r="C299" i="2" s="1"/>
  <c r="B297" i="2"/>
  <c r="E295" i="2"/>
  <c r="E296" i="2" s="1"/>
  <c r="C295" i="2"/>
  <c r="C296" i="2" s="1"/>
  <c r="B294" i="2"/>
  <c r="E292" i="2"/>
  <c r="E293" i="2" s="1"/>
  <c r="C292" i="2"/>
  <c r="C293" i="2" s="1"/>
  <c r="B291" i="2"/>
  <c r="E289" i="2"/>
  <c r="E290" i="2" s="1"/>
  <c r="C289" i="2"/>
  <c r="C290" i="2" s="1"/>
  <c r="B289" i="2"/>
  <c r="B288" i="2"/>
  <c r="E285" i="2"/>
  <c r="E286" i="2" s="1"/>
  <c r="C285" i="2"/>
  <c r="C286" i="2" s="1"/>
  <c r="B284" i="2"/>
  <c r="E282" i="2"/>
  <c r="E283" i="2" s="1"/>
  <c r="C282" i="2"/>
  <c r="C283" i="2" s="1"/>
  <c r="B282" i="2"/>
  <c r="B281" i="2"/>
  <c r="B283" i="2" s="1"/>
  <c r="E280" i="2"/>
  <c r="E279" i="2"/>
  <c r="C279" i="2"/>
  <c r="C280" i="2" s="1"/>
  <c r="B278" i="2"/>
  <c r="E276" i="2"/>
  <c r="E277" i="2" s="1"/>
  <c r="C276" i="2"/>
  <c r="B276" i="2" s="1"/>
  <c r="B275" i="2"/>
  <c r="E273" i="2"/>
  <c r="E274" i="2" s="1"/>
  <c r="C273" i="2"/>
  <c r="C274" i="2" s="1"/>
  <c r="B272" i="2"/>
  <c r="E270" i="2"/>
  <c r="E271" i="2" s="1"/>
  <c r="C270" i="2"/>
  <c r="C271" i="2" s="1"/>
  <c r="B269" i="2"/>
  <c r="E267" i="2"/>
  <c r="E268" i="2" s="1"/>
  <c r="C267" i="2"/>
  <c r="C268" i="2" s="1"/>
  <c r="B266" i="2"/>
  <c r="E264" i="2"/>
  <c r="E265" i="2" s="1"/>
  <c r="C264" i="2"/>
  <c r="B264" i="2" s="1"/>
  <c r="B263" i="2"/>
  <c r="E261" i="2"/>
  <c r="E262" i="2" s="1"/>
  <c r="C261" i="2"/>
  <c r="C262" i="2" s="1"/>
  <c r="B260" i="2"/>
  <c r="E258" i="2"/>
  <c r="E259" i="2" s="1"/>
  <c r="C258" i="2"/>
  <c r="C259" i="2" s="1"/>
  <c r="B257" i="2"/>
  <c r="E256" i="2"/>
  <c r="E255" i="2"/>
  <c r="C255" i="2"/>
  <c r="C256" i="2" s="1"/>
  <c r="B254" i="2"/>
  <c r="E252" i="2"/>
  <c r="E253" i="2" s="1"/>
  <c r="C252" i="2"/>
  <c r="B252" i="2" s="1"/>
  <c r="B251" i="2"/>
  <c r="E249" i="2"/>
  <c r="E250" i="2" s="1"/>
  <c r="C249" i="2"/>
  <c r="C250" i="2" s="1"/>
  <c r="B248" i="2"/>
  <c r="E246" i="2"/>
  <c r="E247" i="2" s="1"/>
  <c r="C246" i="2"/>
  <c r="C247" i="2" s="1"/>
  <c r="B245" i="2"/>
  <c r="E243" i="2"/>
  <c r="E244" i="2" s="1"/>
  <c r="C243" i="2"/>
  <c r="C244" i="2" s="1"/>
  <c r="B242" i="2"/>
  <c r="E240" i="2"/>
  <c r="E241" i="2" s="1"/>
  <c r="C240" i="2"/>
  <c r="B240" i="2" s="1"/>
  <c r="B239" i="2"/>
  <c r="E237" i="2"/>
  <c r="E238" i="2" s="1"/>
  <c r="C237" i="2"/>
  <c r="C238" i="2" s="1"/>
  <c r="B236" i="2"/>
  <c r="E234" i="2"/>
  <c r="E235" i="2" s="1"/>
  <c r="C234" i="2"/>
  <c r="C235" i="2" s="1"/>
  <c r="B234" i="2"/>
  <c r="B233" i="2"/>
  <c r="E231" i="2"/>
  <c r="E232" i="2" s="1"/>
  <c r="C231" i="2"/>
  <c r="C232" i="2" s="1"/>
  <c r="B230" i="2"/>
  <c r="E228" i="2"/>
  <c r="E229" i="2" s="1"/>
  <c r="C228" i="2"/>
  <c r="B228" i="2" s="1"/>
  <c r="B227" i="2"/>
  <c r="E225" i="2"/>
  <c r="E226" i="2" s="1"/>
  <c r="C225" i="2"/>
  <c r="C226" i="2" s="1"/>
  <c r="B224" i="2"/>
  <c r="E222" i="2"/>
  <c r="E223" i="2" s="1"/>
  <c r="C222" i="2"/>
  <c r="C223" i="2" s="1"/>
  <c r="B221" i="2"/>
  <c r="E219" i="2"/>
  <c r="E220" i="2" s="1"/>
  <c r="C219" i="2"/>
  <c r="C220" i="2" s="1"/>
  <c r="B218" i="2"/>
  <c r="E217" i="2"/>
  <c r="C217" i="2"/>
  <c r="B216" i="2"/>
  <c r="B215" i="2"/>
  <c r="B217" i="2" s="1"/>
  <c r="E213" i="2"/>
  <c r="E212" i="2"/>
  <c r="C212" i="2"/>
  <c r="C213" i="2" s="1"/>
  <c r="B211" i="2"/>
  <c r="E209" i="2"/>
  <c r="E210" i="2" s="1"/>
  <c r="C209" i="2"/>
  <c r="B209" i="2" s="1"/>
  <c r="B208" i="2"/>
  <c r="E206" i="2"/>
  <c r="E207" i="2" s="1"/>
  <c r="C206" i="2"/>
  <c r="C207" i="2" s="1"/>
  <c r="E203" i="2"/>
  <c r="E204" i="2" s="1"/>
  <c r="C203" i="2"/>
  <c r="C204" i="2" s="1"/>
  <c r="B202" i="2"/>
  <c r="E200" i="2"/>
  <c r="E201" i="2" s="1"/>
  <c r="C200" i="2"/>
  <c r="C201" i="2" s="1"/>
  <c r="B199" i="2"/>
  <c r="E196" i="2"/>
  <c r="E197" i="2" s="1"/>
  <c r="C196" i="2"/>
  <c r="C197" i="2" s="1"/>
  <c r="E194" i="2"/>
  <c r="E193" i="2"/>
  <c r="C193" i="2"/>
  <c r="C194" i="2" s="1"/>
  <c r="B192" i="2"/>
  <c r="E190" i="2"/>
  <c r="E191" i="2" s="1"/>
  <c r="C190" i="2"/>
  <c r="B190" i="2" s="1"/>
  <c r="B189" i="2"/>
  <c r="E187" i="2"/>
  <c r="E188" i="2" s="1"/>
  <c r="C187" i="2"/>
  <c r="C188" i="2" s="1"/>
  <c r="E184" i="2"/>
  <c r="E185" i="2" s="1"/>
  <c r="C184" i="2"/>
  <c r="C183" i="2"/>
  <c r="E181" i="2"/>
  <c r="E182" i="2" s="1"/>
  <c r="C181" i="2"/>
  <c r="C182" i="2" s="1"/>
  <c r="B181" i="2"/>
  <c r="B180" i="2"/>
  <c r="C177" i="2"/>
  <c r="C176" i="2"/>
  <c r="C174" i="2"/>
  <c r="C173" i="2"/>
  <c r="E170" i="2"/>
  <c r="E171" i="2" s="1"/>
  <c r="C170" i="2"/>
  <c r="C169" i="2"/>
  <c r="C171" i="2" s="1"/>
  <c r="E167" i="2"/>
  <c r="E168" i="2" s="1"/>
  <c r="C167" i="2"/>
  <c r="C168" i="2" s="1"/>
  <c r="C166" i="2"/>
  <c r="C165" i="2"/>
  <c r="C164" i="2"/>
  <c r="E162" i="2"/>
  <c r="E163" i="2" s="1"/>
  <c r="C162" i="2"/>
  <c r="C163" i="2" s="1"/>
  <c r="B161" i="2"/>
  <c r="E159" i="2"/>
  <c r="E160" i="2" s="1"/>
  <c r="C159" i="2"/>
  <c r="C160" i="2" s="1"/>
  <c r="B158" i="2"/>
  <c r="E156" i="2"/>
  <c r="E157" i="2" s="1"/>
  <c r="C156" i="2"/>
  <c r="C157" i="2" s="1"/>
  <c r="B155" i="2"/>
  <c r="E153" i="2"/>
  <c r="E154" i="2" s="1"/>
  <c r="C153" i="2"/>
  <c r="B153" i="2" s="1"/>
  <c r="B152" i="2"/>
  <c r="E150" i="2"/>
  <c r="E151" i="2" s="1"/>
  <c r="C150" i="2"/>
  <c r="C151" i="2" s="1"/>
  <c r="B149" i="2"/>
  <c r="E147" i="2"/>
  <c r="E148" i="2" s="1"/>
  <c r="C147" i="2"/>
  <c r="C148" i="2" s="1"/>
  <c r="B146" i="2"/>
  <c r="E145" i="2"/>
  <c r="E144" i="2"/>
  <c r="C144" i="2"/>
  <c r="C145" i="2" s="1"/>
  <c r="B143" i="2"/>
  <c r="E141" i="2"/>
  <c r="E142" i="2" s="1"/>
  <c r="C141" i="2"/>
  <c r="B141" i="2" s="1"/>
  <c r="B140" i="2"/>
  <c r="E138" i="2"/>
  <c r="E139" i="2" s="1"/>
  <c r="C138" i="2"/>
  <c r="C139" i="2" s="1"/>
  <c r="B137" i="2"/>
  <c r="E135" i="2"/>
  <c r="E136" i="2" s="1"/>
  <c r="C135" i="2"/>
  <c r="C136" i="2" s="1"/>
  <c r="B135" i="2"/>
  <c r="B134" i="2"/>
  <c r="E132" i="2"/>
  <c r="E133" i="2" s="1"/>
  <c r="C132" i="2"/>
  <c r="C133" i="2" s="1"/>
  <c r="B131" i="2"/>
  <c r="E129" i="2"/>
  <c r="E130" i="2" s="1"/>
  <c r="C129" i="2"/>
  <c r="C130" i="2" s="1"/>
  <c r="B129" i="2"/>
  <c r="B128" i="2"/>
  <c r="E127" i="2"/>
  <c r="E126" i="2"/>
  <c r="D126" i="2"/>
  <c r="C126" i="2"/>
  <c r="C127" i="2" s="1"/>
  <c r="B126" i="2"/>
  <c r="B127" i="2" s="1"/>
  <c r="B125" i="2"/>
  <c r="E123" i="2"/>
  <c r="E124" i="2" s="1"/>
  <c r="C123" i="2"/>
  <c r="C124" i="2" s="1"/>
  <c r="B122" i="2"/>
  <c r="E119" i="2"/>
  <c r="E120" i="2" s="1"/>
  <c r="C119" i="2"/>
  <c r="C120" i="2" s="1"/>
  <c r="E116" i="2"/>
  <c r="E117" i="2" s="1"/>
  <c r="C116" i="2"/>
  <c r="C117" i="2" s="1"/>
  <c r="E113" i="2"/>
  <c r="E114" i="2" s="1"/>
  <c r="C113" i="2"/>
  <c r="C112" i="2"/>
  <c r="E110" i="2"/>
  <c r="E111" i="2" s="1"/>
  <c r="C110" i="2"/>
  <c r="C111" i="2" s="1"/>
  <c r="E107" i="2"/>
  <c r="E108" i="2" s="1"/>
  <c r="C107" i="2"/>
  <c r="C108" i="2" s="1"/>
  <c r="E104" i="2"/>
  <c r="E105" i="2" s="1"/>
  <c r="C104" i="2"/>
  <c r="C105" i="2" s="1"/>
  <c r="C101" i="2"/>
  <c r="E99" i="2"/>
  <c r="E101" i="2" s="1"/>
  <c r="C98" i="2"/>
  <c r="E96" i="2"/>
  <c r="E98" i="2" s="1"/>
  <c r="E94" i="2"/>
  <c r="C94" i="2"/>
  <c r="C95" i="2" s="1"/>
  <c r="E93" i="2"/>
  <c r="E95" i="2" s="1"/>
  <c r="E91" i="2"/>
  <c r="C91" i="2"/>
  <c r="C90" i="2"/>
  <c r="E90" i="2" s="1"/>
  <c r="E92" i="2" s="1"/>
  <c r="E88" i="2"/>
  <c r="C88" i="2"/>
  <c r="C89" i="2" s="1"/>
  <c r="E87" i="2"/>
  <c r="E89" i="2" s="1"/>
  <c r="E85" i="2"/>
  <c r="C85" i="2"/>
  <c r="C86" i="2" s="1"/>
  <c r="E84" i="2"/>
  <c r="E82" i="2"/>
  <c r="C82" i="2"/>
  <c r="C83" i="2" s="1"/>
  <c r="E81" i="2"/>
  <c r="E83" i="2" s="1"/>
  <c r="E79" i="2"/>
  <c r="C79" i="2"/>
  <c r="C80" i="2" s="1"/>
  <c r="E78" i="2"/>
  <c r="E80" i="2" s="1"/>
  <c r="E76" i="2"/>
  <c r="C76" i="2"/>
  <c r="C77" i="2" s="1"/>
  <c r="E75" i="2"/>
  <c r="E77" i="2" s="1"/>
  <c r="E74" i="2"/>
  <c r="C73" i="2"/>
  <c r="C74" i="2" s="1"/>
  <c r="E72" i="2"/>
  <c r="E70" i="2"/>
  <c r="C70" i="2"/>
  <c r="C71" i="2" s="1"/>
  <c r="E69" i="2"/>
  <c r="E71" i="2" s="1"/>
  <c r="E67" i="2"/>
  <c r="C67" i="2"/>
  <c r="C68" i="2" s="1"/>
  <c r="E66" i="2"/>
  <c r="E68" i="2" s="1"/>
  <c r="C64" i="2"/>
  <c r="C63" i="2"/>
  <c r="C62" i="2"/>
  <c r="C61" i="2"/>
  <c r="E58" i="2"/>
  <c r="B58" i="2"/>
  <c r="E57" i="2"/>
  <c r="B57" i="2"/>
  <c r="E56" i="2"/>
  <c r="B56" i="2"/>
  <c r="E55" i="2"/>
  <c r="B55" i="2"/>
  <c r="E54" i="2"/>
  <c r="E48" i="2"/>
  <c r="B48" i="2"/>
  <c r="E38" i="2"/>
  <c r="B38" i="2"/>
  <c r="C37" i="2"/>
  <c r="E37" i="2" s="1"/>
  <c r="E36" i="2"/>
  <c r="C36" i="2"/>
  <c r="B36" i="2"/>
  <c r="C35" i="2"/>
  <c r="E35" i="2" s="1"/>
  <c r="B28" i="2"/>
  <c r="B27" i="2"/>
  <c r="B26" i="2"/>
  <c r="B25" i="2"/>
  <c r="B24" i="2"/>
  <c r="B23" i="2"/>
  <c r="B22" i="2"/>
  <c r="B21" i="2"/>
  <c r="E10" i="2"/>
  <c r="B17" i="1"/>
  <c r="C32" i="1" s="1"/>
  <c r="B19" i="1"/>
  <c r="B21" i="1"/>
  <c r="C23" i="1"/>
  <c r="C24" i="1"/>
  <c r="B43" i="3" s="1"/>
  <c r="C43" i="3" s="1"/>
  <c r="B25" i="1"/>
  <c r="D25" i="1"/>
  <c r="C26" i="1"/>
  <c r="C27" i="1"/>
  <c r="B30" i="1"/>
  <c r="D30" i="1"/>
  <c r="B31" i="1"/>
  <c r="D31" i="1"/>
  <c r="C33" i="1"/>
  <c r="B34" i="1"/>
  <c r="D34" i="1"/>
  <c r="C35" i="1"/>
  <c r="B60" i="3" s="1"/>
  <c r="B36" i="1"/>
  <c r="D36" i="1"/>
  <c r="D37" i="1"/>
  <c r="D38" i="1"/>
  <c r="D39" i="1"/>
  <c r="D40" i="1"/>
  <c r="B42" i="1"/>
  <c r="C43" i="1"/>
  <c r="B43" i="1" s="1"/>
  <c r="D43" i="1"/>
  <c r="D44" i="1" s="1"/>
  <c r="B45" i="1"/>
  <c r="C46" i="1"/>
  <c r="B46" i="1" s="1"/>
  <c r="D46" i="1"/>
  <c r="D47" i="1" s="1"/>
  <c r="C47" i="1"/>
  <c r="B48" i="1"/>
  <c r="C49" i="1"/>
  <c r="B49" i="1" s="1"/>
  <c r="D49" i="1"/>
  <c r="D50" i="1" s="1"/>
  <c r="B51" i="1"/>
  <c r="C52" i="1"/>
  <c r="B52" i="1" s="1"/>
  <c r="D52" i="1"/>
  <c r="D53" i="1" s="1"/>
  <c r="C53" i="1"/>
  <c r="B53" i="1" s="1"/>
  <c r="B54" i="1"/>
  <c r="C55" i="1"/>
  <c r="B55" i="1" s="1"/>
  <c r="D55" i="1"/>
  <c r="D56" i="1" s="1"/>
  <c r="B57" i="1"/>
  <c r="C58" i="1"/>
  <c r="B58" i="1" s="1"/>
  <c r="D58" i="1"/>
  <c r="D59" i="1" s="1"/>
  <c r="C59" i="1"/>
  <c r="B59" i="1" s="1"/>
  <c r="B60" i="1"/>
  <c r="C61" i="1"/>
  <c r="B61" i="1" s="1"/>
  <c r="D61" i="1"/>
  <c r="D62" i="1" s="1"/>
  <c r="B63" i="1"/>
  <c r="C64" i="1"/>
  <c r="B64" i="1" s="1"/>
  <c r="D64" i="1"/>
  <c r="D65" i="1" s="1"/>
  <c r="C65" i="1"/>
  <c r="B65" i="1" s="1"/>
  <c r="B66" i="1"/>
  <c r="C67" i="1"/>
  <c r="B67" i="1" s="1"/>
  <c r="D67" i="1"/>
  <c r="D68" i="1" s="1"/>
  <c r="B69" i="1"/>
  <c r="C70" i="1"/>
  <c r="B70" i="1" s="1"/>
  <c r="D70" i="1"/>
  <c r="D71" i="1" s="1"/>
  <c r="C71" i="1"/>
  <c r="B71" i="1" s="1"/>
  <c r="B72" i="1"/>
  <c r="C73" i="1"/>
  <c r="B73" i="1" s="1"/>
  <c r="D73" i="1"/>
  <c r="D74" i="1" s="1"/>
  <c r="B75" i="1"/>
  <c r="C76" i="1"/>
  <c r="B76" i="1" s="1"/>
  <c r="D76" i="1"/>
  <c r="D77" i="1" s="1"/>
  <c r="C77" i="1"/>
  <c r="B77" i="1" s="1"/>
  <c r="B78" i="1"/>
  <c r="C79" i="1"/>
  <c r="B79" i="1" s="1"/>
  <c r="D79" i="1"/>
  <c r="D80" i="1" s="1"/>
  <c r="B81" i="1"/>
  <c r="C82" i="1"/>
  <c r="B82" i="1" s="1"/>
  <c r="D82" i="1"/>
  <c r="D83" i="1" s="1"/>
  <c r="C83" i="1"/>
  <c r="B83" i="1" s="1"/>
  <c r="C85" i="1"/>
  <c r="D85" i="1"/>
  <c r="C86" i="1"/>
  <c r="D86" i="1"/>
  <c r="C88" i="1"/>
  <c r="D88" i="1"/>
  <c r="C89" i="1"/>
  <c r="D89" i="1"/>
  <c r="B91" i="1"/>
  <c r="C92" i="1"/>
  <c r="B92" i="1" s="1"/>
  <c r="D92" i="1"/>
  <c r="D93" i="1" s="1"/>
  <c r="B94" i="1"/>
  <c r="C95" i="1"/>
  <c r="B95" i="1" s="1"/>
  <c r="D95" i="1"/>
  <c r="D96" i="1" s="1"/>
  <c r="C96" i="1"/>
  <c r="B96" i="1" s="1"/>
  <c r="B97" i="1"/>
  <c r="C98" i="1"/>
  <c r="B98" i="1" s="1"/>
  <c r="D98" i="1"/>
  <c r="D99" i="1" s="1"/>
  <c r="C100" i="1"/>
  <c r="C101" i="1"/>
  <c r="D101" i="1"/>
  <c r="B103" i="1"/>
  <c r="C104" i="1"/>
  <c r="B104" i="1" s="1"/>
  <c r="D104" i="1"/>
  <c r="D105" i="1" s="1"/>
  <c r="C105" i="1"/>
  <c r="B105" i="1" s="1"/>
  <c r="B106" i="1"/>
  <c r="C107" i="1"/>
  <c r="B107" i="1" s="1"/>
  <c r="D107" i="1"/>
  <c r="D108" i="1"/>
  <c r="B109" i="1"/>
  <c r="B110" i="1"/>
  <c r="C110" i="1"/>
  <c r="D110" i="1"/>
  <c r="D111" i="1" s="1"/>
  <c r="C111" i="1"/>
  <c r="B111" i="1" s="1"/>
  <c r="B112" i="1"/>
  <c r="C113" i="1"/>
  <c r="B113" i="1" s="1"/>
  <c r="D113" i="1"/>
  <c r="D114" i="1" s="1"/>
  <c r="B116" i="1"/>
  <c r="C117" i="1"/>
  <c r="D118" i="1"/>
  <c r="B119" i="1"/>
  <c r="C120" i="1"/>
  <c r="B120" i="1" s="1"/>
  <c r="D120" i="1"/>
  <c r="D121" i="1" s="1"/>
  <c r="C121" i="1"/>
  <c r="B122" i="1"/>
  <c r="C123" i="1"/>
  <c r="D123" i="1"/>
  <c r="D124" i="1" s="1"/>
  <c r="B125" i="1"/>
  <c r="C126" i="1"/>
  <c r="B126" i="1" s="1"/>
  <c r="D126" i="1"/>
  <c r="D127" i="1" s="1"/>
  <c r="C127" i="1"/>
  <c r="B128" i="1"/>
  <c r="C129" i="1"/>
  <c r="D129" i="1"/>
  <c r="D130" i="1"/>
  <c r="B131" i="1"/>
  <c r="C132" i="1"/>
  <c r="B132" i="1" s="1"/>
  <c r="D132" i="1"/>
  <c r="D133" i="1" s="1"/>
  <c r="C133" i="1"/>
  <c r="B133" i="1" s="1"/>
  <c r="B134" i="1"/>
  <c r="C135" i="1"/>
  <c r="D135" i="1"/>
  <c r="D136" i="1"/>
  <c r="B137" i="1"/>
  <c r="C138" i="1"/>
  <c r="B138" i="1" s="1"/>
  <c r="D139" i="1"/>
  <c r="B140" i="1"/>
  <c r="C141" i="1"/>
  <c r="D141" i="1"/>
  <c r="D142" i="1" s="1"/>
  <c r="B143" i="1"/>
  <c r="C144" i="1"/>
  <c r="B144" i="1" s="1"/>
  <c r="D144" i="1"/>
  <c r="D145" i="1" s="1"/>
  <c r="C145" i="1"/>
  <c r="B146" i="1"/>
  <c r="C147" i="1"/>
  <c r="D147" i="1"/>
  <c r="D148" i="1" s="1"/>
  <c r="B149" i="1"/>
  <c r="C150" i="1"/>
  <c r="B150" i="1" s="1"/>
  <c r="D150" i="1"/>
  <c r="D151" i="1" s="1"/>
  <c r="C151" i="1"/>
  <c r="B151" i="1" s="1"/>
  <c r="B152" i="1"/>
  <c r="C153" i="1"/>
  <c r="D153" i="1"/>
  <c r="D154" i="1"/>
  <c r="B155" i="1"/>
  <c r="C156" i="1"/>
  <c r="B156" i="1" s="1"/>
  <c r="D156" i="1"/>
  <c r="D157" i="1" s="1"/>
  <c r="B158" i="1"/>
  <c r="C159" i="1"/>
  <c r="D159" i="1"/>
  <c r="D160" i="1" s="1"/>
  <c r="B161" i="1"/>
  <c r="C162" i="1"/>
  <c r="B162" i="1" s="1"/>
  <c r="D162" i="1"/>
  <c r="D163" i="1" s="1"/>
  <c r="C163" i="1"/>
  <c r="B163" i="1" s="1"/>
  <c r="B164" i="1"/>
  <c r="C165" i="1"/>
  <c r="D165" i="1"/>
  <c r="D166" i="1"/>
  <c r="B167" i="1"/>
  <c r="C168" i="1"/>
  <c r="B168" i="1" s="1"/>
  <c r="D168" i="1"/>
  <c r="D169" i="1" s="1"/>
  <c r="B170" i="1"/>
  <c r="C171" i="1"/>
  <c r="D171" i="1"/>
  <c r="D172" i="1" s="1"/>
  <c r="B173" i="1"/>
  <c r="C174" i="1"/>
  <c r="B174" i="1" s="1"/>
  <c r="D174" i="1"/>
  <c r="D175" i="1" s="1"/>
  <c r="C175" i="1"/>
  <c r="B176" i="1"/>
  <c r="C177" i="1"/>
  <c r="D177" i="1"/>
  <c r="D178" i="1"/>
  <c r="B179" i="1"/>
  <c r="C180" i="1"/>
  <c r="B180" i="1" s="1"/>
  <c r="D180" i="1"/>
  <c r="D181" i="1" s="1"/>
  <c r="C181" i="1"/>
  <c r="B182" i="1"/>
  <c r="C183" i="1"/>
  <c r="D183" i="1"/>
  <c r="D184" i="1"/>
  <c r="B185" i="1"/>
  <c r="B186" i="1"/>
  <c r="C186" i="1"/>
  <c r="C187" i="1"/>
  <c r="B187" i="1" s="1"/>
  <c r="D187" i="1"/>
  <c r="B188" i="1"/>
  <c r="C189" i="1"/>
  <c r="B189" i="1" s="1"/>
  <c r="D189" i="1"/>
  <c r="D190" i="1" s="1"/>
  <c r="C190" i="1"/>
  <c r="B190" i="1" s="1"/>
  <c r="B192" i="1"/>
  <c r="C193" i="1"/>
  <c r="D193" i="1"/>
  <c r="D194" i="1" s="1"/>
  <c r="B195" i="1"/>
  <c r="C196" i="1"/>
  <c r="D196" i="1"/>
  <c r="D197" i="1" s="1"/>
  <c r="C198" i="1"/>
  <c r="C200" i="1" s="1"/>
  <c r="C199" i="1"/>
  <c r="B199" i="1" s="1"/>
  <c r="D199" i="1"/>
  <c r="D200" i="1" s="1"/>
  <c r="B201" i="1"/>
  <c r="C202" i="1"/>
  <c r="B202" i="1" s="1"/>
  <c r="D202" i="1"/>
  <c r="D203" i="1" s="1"/>
  <c r="B204" i="1"/>
  <c r="C205" i="1"/>
  <c r="B205" i="1" s="1"/>
  <c r="D205" i="1"/>
  <c r="D206" i="1" s="1"/>
  <c r="C206" i="1"/>
  <c r="B206" i="1" s="1"/>
  <c r="C208" i="1"/>
  <c r="D208" i="1"/>
  <c r="C209" i="1"/>
  <c r="D209" i="1"/>
  <c r="C211" i="1"/>
  <c r="D211" i="1"/>
  <c r="C212" i="1"/>
  <c r="D212" i="1"/>
  <c r="C214" i="1"/>
  <c r="D214" i="1"/>
  <c r="C215" i="1"/>
  <c r="D215" i="1"/>
  <c r="C217" i="1"/>
  <c r="D217" i="1"/>
  <c r="C218" i="1"/>
  <c r="D218" i="1"/>
  <c r="C220" i="1"/>
  <c r="D220" i="1"/>
  <c r="C221" i="1"/>
  <c r="D221" i="1"/>
  <c r="C223" i="1"/>
  <c r="D223" i="1"/>
  <c r="C224" i="1"/>
  <c r="D224" i="1"/>
  <c r="C226" i="1"/>
  <c r="D226" i="1"/>
  <c r="C227" i="1"/>
  <c r="D227" i="1"/>
  <c r="C228" i="1"/>
  <c r="C229" i="1"/>
  <c r="D229" i="1"/>
  <c r="C230" i="1"/>
  <c r="C231" i="1"/>
  <c r="D231" i="1"/>
  <c r="B232" i="1"/>
  <c r="C233" i="1"/>
  <c r="B233" i="1" s="1"/>
  <c r="D233" i="1"/>
  <c r="D234" i="1" s="1"/>
  <c r="C234" i="1"/>
  <c r="C236" i="1"/>
  <c r="D236" i="1"/>
  <c r="C237" i="1"/>
  <c r="D237" i="1"/>
  <c r="C239" i="1"/>
  <c r="D239" i="1"/>
  <c r="C240" i="1"/>
  <c r="D240" i="1"/>
  <c r="B241" i="1"/>
  <c r="C242" i="1"/>
  <c r="B242" i="1" s="1"/>
  <c r="D242" i="1"/>
  <c r="D243" i="1"/>
  <c r="C86" i="24" l="1"/>
  <c r="B91" i="24"/>
  <c r="B22" i="24"/>
  <c r="D22" i="24"/>
  <c r="B36" i="24"/>
  <c r="B48" i="24"/>
  <c r="B60" i="24"/>
  <c r="C215" i="24"/>
  <c r="B215" i="24" s="1"/>
  <c r="B245" i="24"/>
  <c r="B23" i="21"/>
  <c r="B24" i="21"/>
  <c r="B46" i="21"/>
  <c r="B86" i="21"/>
  <c r="B101" i="21"/>
  <c r="C188" i="21"/>
  <c r="B188" i="21" s="1"/>
  <c r="B368" i="21"/>
  <c r="B380" i="21"/>
  <c r="B478" i="21"/>
  <c r="B484" i="21"/>
  <c r="B27" i="21"/>
  <c r="B33" i="21"/>
  <c r="B37" i="21"/>
  <c r="B40" i="21"/>
  <c r="C90" i="21"/>
  <c r="B144" i="21"/>
  <c r="B177" i="21"/>
  <c r="C281" i="21"/>
  <c r="B281" i="21" s="1"/>
  <c r="B286" i="21"/>
  <c r="B289" i="21"/>
  <c r="B293" i="21"/>
  <c r="B296" i="21"/>
  <c r="B299" i="21"/>
  <c r="B302" i="21"/>
  <c r="C342" i="21"/>
  <c r="B342" i="21" s="1"/>
  <c r="B386" i="21"/>
  <c r="B398" i="21"/>
  <c r="B442" i="21"/>
  <c r="B454" i="21"/>
  <c r="C260" i="6"/>
  <c r="B260" i="6" s="1"/>
  <c r="C351" i="6"/>
  <c r="B351" i="6" s="1"/>
  <c r="C411" i="6"/>
  <c r="B411" i="6" s="1"/>
  <c r="B24" i="6"/>
  <c r="B27" i="6"/>
  <c r="B35" i="6"/>
  <c r="B43" i="6"/>
  <c r="B98" i="6"/>
  <c r="C200" i="6"/>
  <c r="B200" i="6" s="1"/>
  <c r="C284" i="6"/>
  <c r="B284" i="6" s="1"/>
  <c r="B352" i="6"/>
  <c r="B380" i="6"/>
  <c r="B383" i="6"/>
  <c r="B392" i="6"/>
  <c r="B430" i="6"/>
  <c r="B439" i="6"/>
  <c r="B451" i="6"/>
  <c r="B487" i="6"/>
  <c r="B499" i="6"/>
  <c r="B511" i="6"/>
  <c r="B535" i="6"/>
  <c r="D558" i="6"/>
  <c r="B567" i="6"/>
  <c r="B578" i="6"/>
  <c r="B130" i="2"/>
  <c r="B142" i="2"/>
  <c r="C142" i="2"/>
  <c r="B147" i="2"/>
  <c r="B154" i="2"/>
  <c r="C154" i="2"/>
  <c r="B159" i="2"/>
  <c r="B182" i="2"/>
  <c r="B191" i="2"/>
  <c r="C191" i="2"/>
  <c r="B200" i="2"/>
  <c r="B210" i="2"/>
  <c r="C210" i="2"/>
  <c r="B222" i="2"/>
  <c r="B229" i="2"/>
  <c r="C229" i="2"/>
  <c r="B241" i="2"/>
  <c r="C241" i="2"/>
  <c r="B246" i="2"/>
  <c r="B253" i="2"/>
  <c r="C253" i="2"/>
  <c r="B258" i="2"/>
  <c r="B265" i="2"/>
  <c r="C265" i="2"/>
  <c r="B270" i="2"/>
  <c r="B277" i="2"/>
  <c r="C277" i="2"/>
  <c r="B290" i="2"/>
  <c r="B295" i="2"/>
  <c r="B344" i="2"/>
  <c r="B349" i="2"/>
  <c r="C356" i="2"/>
  <c r="B361" i="2"/>
  <c r="C368" i="2"/>
  <c r="B373" i="2"/>
  <c r="C380" i="2"/>
  <c r="B385" i="2"/>
  <c r="C392" i="2"/>
  <c r="C405" i="2"/>
  <c r="B584" i="2"/>
  <c r="B596" i="2"/>
  <c r="C603" i="2"/>
  <c r="B620" i="2"/>
  <c r="B632" i="2"/>
  <c r="B644" i="2"/>
  <c r="B668" i="2"/>
  <c r="B674" i="2"/>
  <c r="B242" i="6"/>
  <c r="C272" i="6"/>
  <c r="B272" i="6" s="1"/>
  <c r="C387" i="6"/>
  <c r="B387" i="6" s="1"/>
  <c r="C169" i="1"/>
  <c r="C157" i="1"/>
  <c r="B157" i="1" s="1"/>
  <c r="C139" i="1"/>
  <c r="B136" i="2"/>
  <c r="B148" i="2"/>
  <c r="B160" i="2"/>
  <c r="C185" i="2"/>
  <c r="B201" i="2"/>
  <c r="B223" i="2"/>
  <c r="B235" i="2"/>
  <c r="B247" i="2"/>
  <c r="B259" i="2"/>
  <c r="B271" i="2"/>
  <c r="B296" i="2"/>
  <c r="B350" i="2"/>
  <c r="B408" i="2"/>
  <c r="C408" i="2"/>
  <c r="B414" i="2"/>
  <c r="B415" i="2" s="1"/>
  <c r="B537" i="2"/>
  <c r="B193" i="6"/>
  <c r="B329" i="6"/>
  <c r="B341" i="6"/>
  <c r="C399" i="6"/>
  <c r="B399" i="6" s="1"/>
  <c r="B132" i="7"/>
  <c r="B30" i="12"/>
  <c r="B27" i="18"/>
  <c r="B49" i="21"/>
  <c r="C59" i="21"/>
  <c r="B59" i="21" s="1"/>
  <c r="B64" i="21"/>
  <c r="C71" i="21"/>
  <c r="B71" i="21" s="1"/>
  <c r="G73" i="21"/>
  <c r="C81" i="21"/>
  <c r="B81" i="21" s="1"/>
  <c r="B95" i="21"/>
  <c r="B184" i="21"/>
  <c r="C269" i="21"/>
  <c r="B269" i="21" s="1"/>
  <c r="B320" i="21"/>
  <c r="C327" i="21"/>
  <c r="B327" i="21" s="1"/>
  <c r="B335" i="21"/>
  <c r="C351" i="21"/>
  <c r="B351" i="21" s="1"/>
  <c r="B356" i="21"/>
  <c r="C363" i="21"/>
  <c r="B363" i="21" s="1"/>
  <c r="C375" i="21"/>
  <c r="B375" i="21" s="1"/>
  <c r="B392" i="21"/>
  <c r="B413" i="21"/>
  <c r="B427" i="21"/>
  <c r="B448" i="21"/>
  <c r="B460" i="21"/>
  <c r="C467" i="21"/>
  <c r="B467" i="21" s="1"/>
  <c r="B472" i="21"/>
  <c r="C491" i="21"/>
  <c r="B491" i="21" s="1"/>
  <c r="B496" i="21"/>
  <c r="C503" i="21"/>
  <c r="B503" i="21" s="1"/>
  <c r="B508" i="21"/>
  <c r="C515" i="21"/>
  <c r="B515" i="21" s="1"/>
  <c r="B520" i="21"/>
  <c r="C527" i="21"/>
  <c r="B527" i="21" s="1"/>
  <c r="B532" i="21"/>
  <c r="C554" i="21"/>
  <c r="B554" i="21" s="1"/>
  <c r="B559" i="21"/>
  <c r="C37" i="22"/>
  <c r="B37" i="22" s="1"/>
  <c r="B42" i="22"/>
  <c r="C49" i="22"/>
  <c r="B49" i="22" s="1"/>
  <c r="C61" i="22"/>
  <c r="B61" i="22" s="1"/>
  <c r="B66" i="22"/>
  <c r="B79" i="22"/>
  <c r="C95" i="22"/>
  <c r="B95" i="22" s="1"/>
  <c r="B100" i="22"/>
  <c r="C193" i="22"/>
  <c r="B193" i="22" s="1"/>
  <c r="B240" i="22"/>
  <c r="B243" i="22"/>
  <c r="B264" i="22"/>
  <c r="B267" i="22"/>
  <c r="B273" i="22"/>
  <c r="B276" i="22"/>
  <c r="B282" i="22"/>
  <c r="C289" i="22"/>
  <c r="B289" i="22" s="1"/>
  <c r="B312" i="22"/>
  <c r="C320" i="22"/>
  <c r="B320" i="22" s="1"/>
  <c r="C335" i="22"/>
  <c r="B335" i="22" s="1"/>
  <c r="B346" i="22"/>
  <c r="C353" i="22"/>
  <c r="B353" i="22" s="1"/>
  <c r="B358" i="22"/>
  <c r="C365" i="22"/>
  <c r="B365" i="22" s="1"/>
  <c r="C377" i="22"/>
  <c r="B377" i="22" s="1"/>
  <c r="B382" i="22"/>
  <c r="C389" i="22"/>
  <c r="B389" i="22" s="1"/>
  <c r="B406" i="22"/>
  <c r="B420" i="22"/>
  <c r="B432" i="22"/>
  <c r="C439" i="22"/>
  <c r="B439" i="22" s="1"/>
  <c r="B444" i="22"/>
  <c r="C457" i="22"/>
  <c r="B457" i="22" s="1"/>
  <c r="C481" i="22"/>
  <c r="B481" i="22" s="1"/>
  <c r="C508" i="22"/>
  <c r="B508" i="22" s="1"/>
  <c r="C532" i="22"/>
  <c r="B532" i="22" s="1"/>
  <c r="B545" i="22"/>
  <c r="C546" i="22"/>
  <c r="B546" i="22" s="1"/>
  <c r="B600" i="22"/>
  <c r="C624" i="22"/>
  <c r="B636" i="22"/>
  <c r="C38" i="23"/>
  <c r="B38" i="23" s="1"/>
  <c r="C62" i="23"/>
  <c r="B62" i="23" s="1"/>
  <c r="C77" i="23"/>
  <c r="B77" i="23" s="1"/>
  <c r="C124" i="23"/>
  <c r="B124" i="23" s="1"/>
  <c r="B123" i="23"/>
  <c r="C139" i="23"/>
  <c r="B139" i="23" s="1"/>
  <c r="B138" i="23"/>
  <c r="C151" i="23"/>
  <c r="B151" i="23" s="1"/>
  <c r="B150" i="23"/>
  <c r="C163" i="23"/>
  <c r="B163" i="23" s="1"/>
  <c r="B162" i="23"/>
  <c r="C191" i="23"/>
  <c r="B191" i="23" s="1"/>
  <c r="B190" i="23"/>
  <c r="C194" i="23"/>
  <c r="B194" i="23" s="1"/>
  <c r="C231" i="23"/>
  <c r="B231" i="23" s="1"/>
  <c r="B235" i="23"/>
  <c r="C236" i="23"/>
  <c r="B236" i="23" s="1"/>
  <c r="B259" i="23"/>
  <c r="C260" i="23"/>
  <c r="B260" i="23" s="1"/>
  <c r="C297" i="23"/>
  <c r="B297" i="23" s="1"/>
  <c r="B296" i="23"/>
  <c r="C300" i="23"/>
  <c r="B300" i="23" s="1"/>
  <c r="B299" i="23"/>
  <c r="C311" i="23"/>
  <c r="B311" i="23" s="1"/>
  <c r="B159" i="7"/>
  <c r="B30" i="14"/>
  <c r="B30" i="15"/>
  <c r="B55" i="21"/>
  <c r="C275" i="21"/>
  <c r="B275" i="21" s="1"/>
  <c r="B306" i="21"/>
  <c r="C187" i="22"/>
  <c r="B187" i="22" s="1"/>
  <c r="C296" i="22"/>
  <c r="B296" i="22" s="1"/>
  <c r="C469" i="22"/>
  <c r="B469" i="22" s="1"/>
  <c r="C496" i="22"/>
  <c r="B496" i="22" s="1"/>
  <c r="C520" i="22"/>
  <c r="B520" i="22" s="1"/>
  <c r="C553" i="22"/>
  <c r="B553" i="22" s="1"/>
  <c r="C600" i="22"/>
  <c r="C636" i="22"/>
  <c r="C50" i="23"/>
  <c r="B50" i="23" s="1"/>
  <c r="C74" i="23"/>
  <c r="B74" i="23" s="1"/>
  <c r="B73" i="23"/>
  <c r="C99" i="23"/>
  <c r="B99" i="23" s="1"/>
  <c r="C133" i="23"/>
  <c r="B133" i="23" s="1"/>
  <c r="B132" i="23"/>
  <c r="C145" i="23"/>
  <c r="B145" i="23" s="1"/>
  <c r="B144" i="23"/>
  <c r="C157" i="23"/>
  <c r="B157" i="23" s="1"/>
  <c r="B156" i="23"/>
  <c r="C169" i="23"/>
  <c r="B169" i="23" s="1"/>
  <c r="B168" i="23"/>
  <c r="C182" i="23"/>
  <c r="B182" i="23" s="1"/>
  <c r="B181" i="23"/>
  <c r="C185" i="23"/>
  <c r="B185" i="23" s="1"/>
  <c r="B184" i="23"/>
  <c r="B247" i="23"/>
  <c r="C248" i="23"/>
  <c r="B248" i="23" s="1"/>
  <c r="B271" i="23"/>
  <c r="C272" i="23"/>
  <c r="B272" i="23" s="1"/>
  <c r="C357" i="23"/>
  <c r="B357" i="23" s="1"/>
  <c r="C381" i="23"/>
  <c r="B381" i="23" s="1"/>
  <c r="C405" i="23"/>
  <c r="B405" i="23" s="1"/>
  <c r="C431" i="23"/>
  <c r="B431" i="23" s="1"/>
  <c r="C440" i="23"/>
  <c r="B440" i="23" s="1"/>
  <c r="C464" i="23"/>
  <c r="B464" i="23" s="1"/>
  <c r="C488" i="23"/>
  <c r="B488" i="23" s="1"/>
  <c r="C512" i="23"/>
  <c r="B512" i="23" s="1"/>
  <c r="C557" i="23"/>
  <c r="B557" i="23" s="1"/>
  <c r="B190" i="24"/>
  <c r="C191" i="24"/>
  <c r="B191" i="24" s="1"/>
  <c r="C278" i="24"/>
  <c r="B278" i="24" s="1"/>
  <c r="B277" i="24"/>
  <c r="C290" i="24"/>
  <c r="B290" i="24" s="1"/>
  <c r="B289" i="24"/>
  <c r="C302" i="24"/>
  <c r="B302" i="24" s="1"/>
  <c r="B301" i="24"/>
  <c r="C314" i="24"/>
  <c r="B314" i="24" s="1"/>
  <c r="B313" i="24"/>
  <c r="C326" i="24"/>
  <c r="B326" i="24" s="1"/>
  <c r="B325" i="24"/>
  <c r="C338" i="24"/>
  <c r="B338" i="24" s="1"/>
  <c r="B337" i="24"/>
  <c r="C350" i="24"/>
  <c r="B350" i="24" s="1"/>
  <c r="B349" i="24"/>
  <c r="C362" i="24"/>
  <c r="B362" i="24" s="1"/>
  <c r="B361" i="24"/>
  <c r="C374" i="24"/>
  <c r="B374" i="24" s="1"/>
  <c r="B373" i="24"/>
  <c r="B606" i="22"/>
  <c r="B618" i="22"/>
  <c r="B630" i="22"/>
  <c r="C324" i="23"/>
  <c r="B324" i="23" s="1"/>
  <c r="C339" i="23"/>
  <c r="B339" i="23" s="1"/>
  <c r="C369" i="23"/>
  <c r="B369" i="23" s="1"/>
  <c r="C393" i="23"/>
  <c r="B393" i="23" s="1"/>
  <c r="C419" i="23"/>
  <c r="B419" i="23" s="1"/>
  <c r="C452" i="23"/>
  <c r="B452" i="23" s="1"/>
  <c r="C476" i="23"/>
  <c r="B476" i="23" s="1"/>
  <c r="C500" i="23"/>
  <c r="B500" i="23" s="1"/>
  <c r="C524" i="23"/>
  <c r="B524" i="23" s="1"/>
  <c r="C406" i="24"/>
  <c r="B406" i="24" s="1"/>
  <c r="B405" i="24"/>
  <c r="B82" i="24"/>
  <c r="C179" i="24"/>
  <c r="B179" i="24" s="1"/>
  <c r="C203" i="24"/>
  <c r="B203" i="24" s="1"/>
  <c r="B254" i="24"/>
  <c r="B268" i="24"/>
  <c r="C31" i="24"/>
  <c r="B31" i="24" s="1"/>
  <c r="C43" i="24"/>
  <c r="B43" i="24" s="1"/>
  <c r="C55" i="24"/>
  <c r="B55" i="24" s="1"/>
  <c r="C77" i="24"/>
  <c r="B77" i="24" s="1"/>
  <c r="C98" i="24"/>
  <c r="B98" i="24" s="1"/>
  <c r="B196" i="24"/>
  <c r="C197" i="24"/>
  <c r="B197" i="24" s="1"/>
  <c r="B220" i="24"/>
  <c r="C221" i="24"/>
  <c r="B221" i="24" s="1"/>
  <c r="C275" i="24"/>
  <c r="B275" i="24" s="1"/>
  <c r="B274" i="24"/>
  <c r="C296" i="24"/>
  <c r="B296" i="24" s="1"/>
  <c r="C320" i="24"/>
  <c r="B320" i="24" s="1"/>
  <c r="C344" i="24"/>
  <c r="B344" i="24" s="1"/>
  <c r="C368" i="24"/>
  <c r="B368" i="24" s="1"/>
  <c r="C396" i="24"/>
  <c r="B396" i="24" s="1"/>
  <c r="B395" i="24"/>
  <c r="C400" i="24"/>
  <c r="B400" i="24" s="1"/>
  <c r="B184" i="24"/>
  <c r="C185" i="24"/>
  <c r="B185" i="24" s="1"/>
  <c r="B208" i="24"/>
  <c r="C209" i="24"/>
  <c r="B209" i="24" s="1"/>
  <c r="C230" i="24"/>
  <c r="B230" i="24" s="1"/>
  <c r="B229" i="24"/>
  <c r="C233" i="24"/>
  <c r="B233" i="24" s="1"/>
  <c r="B232" i="24"/>
  <c r="C237" i="24"/>
  <c r="B237" i="24" s="1"/>
  <c r="B236" i="24"/>
  <c r="C240" i="24"/>
  <c r="B240" i="24" s="1"/>
  <c r="B239" i="24"/>
  <c r="C243" i="24"/>
  <c r="B243" i="24" s="1"/>
  <c r="B242" i="24"/>
  <c r="C261" i="24"/>
  <c r="B261" i="24" s="1"/>
  <c r="C284" i="24"/>
  <c r="B284" i="24" s="1"/>
  <c r="C308" i="24"/>
  <c r="B308" i="24" s="1"/>
  <c r="C332" i="24"/>
  <c r="B332" i="24" s="1"/>
  <c r="C356" i="24"/>
  <c r="B356" i="24" s="1"/>
  <c r="C380" i="24"/>
  <c r="B380" i="24" s="1"/>
  <c r="D19" i="24"/>
  <c r="B19" i="24"/>
  <c r="F19" i="24"/>
  <c r="F20" i="24"/>
  <c r="C102" i="24"/>
  <c r="B102" i="24" s="1"/>
  <c r="C105" i="24"/>
  <c r="B105" i="24" s="1"/>
  <c r="C108" i="24"/>
  <c r="B108" i="24" s="1"/>
  <c r="C111" i="24"/>
  <c r="B111" i="24" s="1"/>
  <c r="C114" i="24"/>
  <c r="B114" i="24" s="1"/>
  <c r="C117" i="24"/>
  <c r="B117" i="24" s="1"/>
  <c r="C120" i="24"/>
  <c r="B120" i="24" s="1"/>
  <c r="C123" i="24"/>
  <c r="B123" i="24" s="1"/>
  <c r="C126" i="24"/>
  <c r="B126" i="24" s="1"/>
  <c r="C129" i="24"/>
  <c r="B129" i="24" s="1"/>
  <c r="C132" i="24"/>
  <c r="B132" i="24" s="1"/>
  <c r="C135" i="24"/>
  <c r="B135" i="24" s="1"/>
  <c r="C138" i="24"/>
  <c r="B138" i="24" s="1"/>
  <c r="C141" i="24"/>
  <c r="B141" i="24" s="1"/>
  <c r="C144" i="24"/>
  <c r="B144" i="24" s="1"/>
  <c r="C147" i="24"/>
  <c r="B147" i="24" s="1"/>
  <c r="C150" i="24"/>
  <c r="B150" i="24" s="1"/>
  <c r="C153" i="24"/>
  <c r="B153" i="24" s="1"/>
  <c r="C156" i="24"/>
  <c r="B156" i="24" s="1"/>
  <c r="C159" i="24"/>
  <c r="B159" i="24" s="1"/>
  <c r="C162" i="24"/>
  <c r="B162" i="24" s="1"/>
  <c r="C165" i="24"/>
  <c r="B165" i="24" s="1"/>
  <c r="C168" i="24"/>
  <c r="B168" i="24" s="1"/>
  <c r="C171" i="24"/>
  <c r="B171" i="24" s="1"/>
  <c r="C249" i="24"/>
  <c r="B249" i="24" s="1"/>
  <c r="B248" i="24"/>
  <c r="C252" i="24"/>
  <c r="B252" i="24" s="1"/>
  <c r="B251" i="24"/>
  <c r="C258" i="24"/>
  <c r="B258" i="24" s="1"/>
  <c r="B257" i="24"/>
  <c r="C264" i="24"/>
  <c r="B264" i="24" s="1"/>
  <c r="B263" i="24"/>
  <c r="C272" i="24"/>
  <c r="B272" i="24" s="1"/>
  <c r="B271" i="24"/>
  <c r="B20" i="24"/>
  <c r="B33" i="24"/>
  <c r="B39" i="24"/>
  <c r="B45" i="24"/>
  <c r="B51" i="24"/>
  <c r="B57" i="24"/>
  <c r="B63" i="24"/>
  <c r="B66" i="24"/>
  <c r="B79" i="24"/>
  <c r="B88" i="24"/>
  <c r="B94" i="24"/>
  <c r="B173" i="24"/>
  <c r="C182" i="24"/>
  <c r="B182" i="24" s="1"/>
  <c r="C188" i="24"/>
  <c r="B188" i="24" s="1"/>
  <c r="C194" i="24"/>
  <c r="B194" i="24" s="1"/>
  <c r="C200" i="24"/>
  <c r="B200" i="24" s="1"/>
  <c r="C206" i="24"/>
  <c r="B206" i="24" s="1"/>
  <c r="C212" i="24"/>
  <c r="B212" i="24" s="1"/>
  <c r="C218" i="24"/>
  <c r="B218" i="24" s="1"/>
  <c r="C224" i="24"/>
  <c r="B224" i="24" s="1"/>
  <c r="C227" i="24"/>
  <c r="B227" i="24" s="1"/>
  <c r="B226" i="24"/>
  <c r="C281" i="24"/>
  <c r="B281" i="24" s="1"/>
  <c r="B280" i="24"/>
  <c r="C287" i="24"/>
  <c r="B287" i="24" s="1"/>
  <c r="B286" i="24"/>
  <c r="C293" i="24"/>
  <c r="B293" i="24" s="1"/>
  <c r="B292" i="24"/>
  <c r="C299" i="24"/>
  <c r="B299" i="24" s="1"/>
  <c r="B298" i="24"/>
  <c r="C305" i="24"/>
  <c r="B305" i="24" s="1"/>
  <c r="B304" i="24"/>
  <c r="C311" i="24"/>
  <c r="B311" i="24" s="1"/>
  <c r="B310" i="24"/>
  <c r="C317" i="24"/>
  <c r="B317" i="24" s="1"/>
  <c r="B316" i="24"/>
  <c r="C323" i="24"/>
  <c r="B323" i="24" s="1"/>
  <c r="B322" i="24"/>
  <c r="C329" i="24"/>
  <c r="B329" i="24" s="1"/>
  <c r="B328" i="24"/>
  <c r="C335" i="24"/>
  <c r="B335" i="24" s="1"/>
  <c r="B334" i="24"/>
  <c r="C341" i="24"/>
  <c r="B341" i="24" s="1"/>
  <c r="B340" i="24"/>
  <c r="C347" i="24"/>
  <c r="B347" i="24" s="1"/>
  <c r="B346" i="24"/>
  <c r="C353" i="24"/>
  <c r="B353" i="24" s="1"/>
  <c r="B352" i="24"/>
  <c r="C359" i="24"/>
  <c r="B359" i="24" s="1"/>
  <c r="B358" i="24"/>
  <c r="C365" i="24"/>
  <c r="B365" i="24" s="1"/>
  <c r="B364" i="24"/>
  <c r="C371" i="24"/>
  <c r="B371" i="24" s="1"/>
  <c r="B370" i="24"/>
  <c r="C377" i="24"/>
  <c r="B377" i="24" s="1"/>
  <c r="B376" i="24"/>
  <c r="C383" i="24"/>
  <c r="B383" i="24" s="1"/>
  <c r="B382" i="24"/>
  <c r="C403" i="24"/>
  <c r="B403" i="24" s="1"/>
  <c r="B402" i="24"/>
  <c r="C409" i="24"/>
  <c r="B409" i="24" s="1"/>
  <c r="B408" i="24"/>
  <c r="E86" i="2"/>
  <c r="C342" i="23"/>
  <c r="B342" i="23" s="1"/>
  <c r="C345" i="23"/>
  <c r="B345" i="23" s="1"/>
  <c r="C357" i="6"/>
  <c r="B357" i="6" s="1"/>
  <c r="C345" i="21"/>
  <c r="B345" i="21" s="1"/>
  <c r="D31" i="23"/>
  <c r="B31" i="23"/>
  <c r="C41" i="23"/>
  <c r="B41" i="23" s="1"/>
  <c r="B40" i="23"/>
  <c r="C47" i="23"/>
  <c r="B47" i="23" s="1"/>
  <c r="B46" i="23"/>
  <c r="C53" i="23"/>
  <c r="B53" i="23" s="1"/>
  <c r="B52" i="23"/>
  <c r="C59" i="23"/>
  <c r="B59" i="23" s="1"/>
  <c r="B58" i="23"/>
  <c r="C65" i="23"/>
  <c r="B65" i="23" s="1"/>
  <c r="B64" i="23"/>
  <c r="C71" i="23"/>
  <c r="B71" i="23" s="1"/>
  <c r="B70" i="23"/>
  <c r="C81" i="23"/>
  <c r="B81" i="23" s="1"/>
  <c r="B80" i="23"/>
  <c r="C87" i="23"/>
  <c r="B87" i="23" s="1"/>
  <c r="B86" i="23"/>
  <c r="C96" i="23"/>
  <c r="B96" i="23" s="1"/>
  <c r="B95" i="23"/>
  <c r="C102" i="23"/>
  <c r="B102" i="23" s="1"/>
  <c r="B101" i="23"/>
  <c r="D24" i="23"/>
  <c r="B24" i="23"/>
  <c r="D27" i="23"/>
  <c r="B27" i="23"/>
  <c r="C178" i="23"/>
  <c r="B178" i="23" s="1"/>
  <c r="B177" i="23"/>
  <c r="C188" i="23"/>
  <c r="B188" i="23" s="1"/>
  <c r="B186" i="23"/>
  <c r="C314" i="23"/>
  <c r="B314" i="23" s="1"/>
  <c r="B313" i="23"/>
  <c r="C321" i="23"/>
  <c r="B321" i="23" s="1"/>
  <c r="B320" i="23"/>
  <c r="C327" i="23"/>
  <c r="B327" i="23" s="1"/>
  <c r="B326" i="23"/>
  <c r="C336" i="23"/>
  <c r="B336" i="23" s="1"/>
  <c r="B335" i="23"/>
  <c r="C348" i="23"/>
  <c r="B348" i="23" s="1"/>
  <c r="B347" i="23"/>
  <c r="C354" i="23"/>
  <c r="B354" i="23" s="1"/>
  <c r="B353" i="23"/>
  <c r="C360" i="23"/>
  <c r="B360" i="23" s="1"/>
  <c r="B359" i="23"/>
  <c r="C366" i="23"/>
  <c r="B366" i="23" s="1"/>
  <c r="B365" i="23"/>
  <c r="C372" i="23"/>
  <c r="B372" i="23" s="1"/>
  <c r="B371" i="23"/>
  <c r="C378" i="23"/>
  <c r="B378" i="23" s="1"/>
  <c r="B377" i="23"/>
  <c r="C384" i="23"/>
  <c r="B384" i="23" s="1"/>
  <c r="B383" i="23"/>
  <c r="C390" i="23"/>
  <c r="B390" i="23" s="1"/>
  <c r="B389" i="23"/>
  <c r="C396" i="23"/>
  <c r="B396" i="23" s="1"/>
  <c r="B395" i="23"/>
  <c r="C402" i="23"/>
  <c r="B402" i="23" s="1"/>
  <c r="B401" i="23"/>
  <c r="C408" i="23"/>
  <c r="B408" i="23" s="1"/>
  <c r="B407" i="23"/>
  <c r="C414" i="23"/>
  <c r="B414" i="23" s="1"/>
  <c r="B413" i="23"/>
  <c r="C422" i="23"/>
  <c r="B422" i="23" s="1"/>
  <c r="B421" i="23"/>
  <c r="C428" i="23"/>
  <c r="B428" i="23" s="1"/>
  <c r="B427" i="23"/>
  <c r="C434" i="23"/>
  <c r="B434" i="23" s="1"/>
  <c r="C437" i="23"/>
  <c r="B437" i="23" s="1"/>
  <c r="B436" i="23"/>
  <c r="C443" i="23"/>
  <c r="B443" i="23" s="1"/>
  <c r="B442" i="23"/>
  <c r="C449" i="23"/>
  <c r="B449" i="23" s="1"/>
  <c r="B448" i="23"/>
  <c r="C455" i="23"/>
  <c r="B455" i="23" s="1"/>
  <c r="B454" i="23"/>
  <c r="C461" i="23"/>
  <c r="B461" i="23" s="1"/>
  <c r="B460" i="23"/>
  <c r="C467" i="23"/>
  <c r="B467" i="23" s="1"/>
  <c r="B466" i="23"/>
  <c r="C473" i="23"/>
  <c r="B473" i="23" s="1"/>
  <c r="B472" i="23"/>
  <c r="C479" i="23"/>
  <c r="B479" i="23" s="1"/>
  <c r="B478" i="23"/>
  <c r="C485" i="23"/>
  <c r="B485" i="23" s="1"/>
  <c r="B484" i="23"/>
  <c r="C491" i="23"/>
  <c r="B491" i="23" s="1"/>
  <c r="B490" i="23"/>
  <c r="C497" i="23"/>
  <c r="B497" i="23" s="1"/>
  <c r="B496" i="23"/>
  <c r="C503" i="23"/>
  <c r="B503" i="23" s="1"/>
  <c r="B502" i="23"/>
  <c r="C509" i="23"/>
  <c r="B509" i="23" s="1"/>
  <c r="B508" i="23"/>
  <c r="C515" i="23"/>
  <c r="B515" i="23" s="1"/>
  <c r="B514" i="23"/>
  <c r="C521" i="23"/>
  <c r="B521" i="23" s="1"/>
  <c r="B520" i="23"/>
  <c r="C527" i="23"/>
  <c r="B527" i="23" s="1"/>
  <c r="B526" i="23"/>
  <c r="C533" i="23"/>
  <c r="B533" i="23" s="1"/>
  <c r="B532" i="23"/>
  <c r="C175" i="23"/>
  <c r="B175" i="23" s="1"/>
  <c r="C222" i="23"/>
  <c r="B222" i="23" s="1"/>
  <c r="B221" i="23"/>
  <c r="C239" i="23"/>
  <c r="B239" i="23" s="1"/>
  <c r="C245" i="23"/>
  <c r="B245" i="23" s="1"/>
  <c r="C251" i="23"/>
  <c r="B251" i="23" s="1"/>
  <c r="C257" i="23"/>
  <c r="B257" i="23" s="1"/>
  <c r="C263" i="23"/>
  <c r="B263" i="23" s="1"/>
  <c r="C269" i="23"/>
  <c r="B269" i="23" s="1"/>
  <c r="C275" i="23"/>
  <c r="B275" i="23" s="1"/>
  <c r="C281" i="23"/>
  <c r="B281" i="23" s="1"/>
  <c r="C284" i="23"/>
  <c r="B284" i="23" s="1"/>
  <c r="B283" i="23"/>
  <c r="C554" i="23"/>
  <c r="B554" i="23" s="1"/>
  <c r="B553" i="23"/>
  <c r="C560" i="23"/>
  <c r="B560" i="23" s="1"/>
  <c r="B559" i="23"/>
  <c r="B567" i="23"/>
  <c r="D29" i="22"/>
  <c r="B29" i="22"/>
  <c r="C105" i="22"/>
  <c r="B105" i="22" s="1"/>
  <c r="C108" i="22"/>
  <c r="B108" i="22" s="1"/>
  <c r="C111" i="22"/>
  <c r="B111" i="22" s="1"/>
  <c r="C114" i="22"/>
  <c r="B114" i="22" s="1"/>
  <c r="C117" i="22"/>
  <c r="B117" i="22" s="1"/>
  <c r="C120" i="22"/>
  <c r="B120" i="22" s="1"/>
  <c r="C123" i="22"/>
  <c r="B123" i="22" s="1"/>
  <c r="C126" i="22"/>
  <c r="B126" i="22" s="1"/>
  <c r="C129" i="22"/>
  <c r="B129" i="22" s="1"/>
  <c r="C132" i="22"/>
  <c r="B132" i="22" s="1"/>
  <c r="C135" i="22"/>
  <c r="B135" i="22" s="1"/>
  <c r="C138" i="22"/>
  <c r="B138" i="22" s="1"/>
  <c r="C141" i="22"/>
  <c r="B141" i="22" s="1"/>
  <c r="C144" i="22"/>
  <c r="B144" i="22" s="1"/>
  <c r="C147" i="22"/>
  <c r="B147" i="22" s="1"/>
  <c r="C150" i="22"/>
  <c r="B150" i="22" s="1"/>
  <c r="C153" i="22"/>
  <c r="B153" i="22" s="1"/>
  <c r="C156" i="22"/>
  <c r="B156" i="22" s="1"/>
  <c r="C159" i="22"/>
  <c r="B159" i="22" s="1"/>
  <c r="C162" i="22"/>
  <c r="B162" i="22" s="1"/>
  <c r="C165" i="22"/>
  <c r="B165" i="22" s="1"/>
  <c r="C168" i="22"/>
  <c r="B168" i="22" s="1"/>
  <c r="C171" i="22"/>
  <c r="B171" i="22" s="1"/>
  <c r="C174" i="22"/>
  <c r="B174" i="22" s="1"/>
  <c r="C230" i="22"/>
  <c r="B230" i="22" s="1"/>
  <c r="B229" i="22"/>
  <c r="C310" i="22"/>
  <c r="B310" i="22" s="1"/>
  <c r="B308" i="22"/>
  <c r="C317" i="22"/>
  <c r="B317" i="22" s="1"/>
  <c r="B316" i="22"/>
  <c r="C323" i="22"/>
  <c r="B323" i="22" s="1"/>
  <c r="B322" i="22"/>
  <c r="C329" i="22"/>
  <c r="B329" i="22" s="1"/>
  <c r="B328" i="22"/>
  <c r="C332" i="22"/>
  <c r="B332" i="22" s="1"/>
  <c r="B330" i="22"/>
  <c r="C344" i="22"/>
  <c r="B344" i="22" s="1"/>
  <c r="B342" i="22"/>
  <c r="C487" i="22"/>
  <c r="B487" i="22" s="1"/>
  <c r="B486" i="22"/>
  <c r="C493" i="22"/>
  <c r="B493" i="22" s="1"/>
  <c r="B492" i="22"/>
  <c r="C499" i="22"/>
  <c r="B499" i="22" s="1"/>
  <c r="B498" i="22"/>
  <c r="C505" i="22"/>
  <c r="B505" i="22" s="1"/>
  <c r="B504" i="22"/>
  <c r="C511" i="22"/>
  <c r="B511" i="22" s="1"/>
  <c r="B510" i="22"/>
  <c r="C517" i="22"/>
  <c r="B517" i="22" s="1"/>
  <c r="B516" i="22"/>
  <c r="C523" i="22"/>
  <c r="B523" i="22" s="1"/>
  <c r="B522" i="22"/>
  <c r="C529" i="22"/>
  <c r="B529" i="22" s="1"/>
  <c r="B528" i="22"/>
  <c r="C621" i="22"/>
  <c r="B620" i="22"/>
  <c r="B621" i="22" s="1"/>
  <c r="C627" i="22"/>
  <c r="B626" i="22"/>
  <c r="B627" i="22" s="1"/>
  <c r="C633" i="22"/>
  <c r="B632" i="22"/>
  <c r="B633" i="22" s="1"/>
  <c r="B23" i="22"/>
  <c r="B26" i="22"/>
  <c r="B30" i="22"/>
  <c r="B39" i="22"/>
  <c r="B45" i="22"/>
  <c r="B51" i="22"/>
  <c r="B57" i="22"/>
  <c r="B63" i="22"/>
  <c r="B69" i="22"/>
  <c r="B75" i="22"/>
  <c r="B82" i="22"/>
  <c r="B91" i="22"/>
  <c r="B97" i="22"/>
  <c r="B176" i="22"/>
  <c r="B185" i="22"/>
  <c r="B220" i="22"/>
  <c r="C286" i="22"/>
  <c r="B286" i="22" s="1"/>
  <c r="C293" i="22"/>
  <c r="B293" i="22" s="1"/>
  <c r="C299" i="22"/>
  <c r="B299" i="22" s="1"/>
  <c r="C302" i="22"/>
  <c r="B302" i="22" s="1"/>
  <c r="C306" i="22"/>
  <c r="B306" i="22" s="1"/>
  <c r="C338" i="22"/>
  <c r="B338" i="22" s="1"/>
  <c r="B337" i="22"/>
  <c r="C341" i="22"/>
  <c r="B341" i="22" s="1"/>
  <c r="B339" i="22"/>
  <c r="C350" i="22"/>
  <c r="B350" i="22" s="1"/>
  <c r="B349" i="22"/>
  <c r="C356" i="22"/>
  <c r="B356" i="22" s="1"/>
  <c r="B355" i="22"/>
  <c r="C362" i="22"/>
  <c r="B362" i="22" s="1"/>
  <c r="B361" i="22"/>
  <c r="C368" i="22"/>
  <c r="B368" i="22" s="1"/>
  <c r="B367" i="22"/>
  <c r="C374" i="22"/>
  <c r="B374" i="22" s="1"/>
  <c r="B373" i="22"/>
  <c r="C380" i="22"/>
  <c r="B380" i="22" s="1"/>
  <c r="B379" i="22"/>
  <c r="C386" i="22"/>
  <c r="B386" i="22" s="1"/>
  <c r="B385" i="22"/>
  <c r="C392" i="22"/>
  <c r="B392" i="22" s="1"/>
  <c r="B391" i="22"/>
  <c r="C398" i="22"/>
  <c r="B398" i="22" s="1"/>
  <c r="B397" i="22"/>
  <c r="C404" i="22"/>
  <c r="B404" i="22" s="1"/>
  <c r="B403" i="22"/>
  <c r="C410" i="22"/>
  <c r="B410" i="22" s="1"/>
  <c r="B409" i="22"/>
  <c r="C418" i="22"/>
  <c r="B418" i="22" s="1"/>
  <c r="B417" i="22"/>
  <c r="C424" i="22"/>
  <c r="B424" i="22" s="1"/>
  <c r="B423" i="22"/>
  <c r="C430" i="22"/>
  <c r="B430" i="22" s="1"/>
  <c r="B429" i="22"/>
  <c r="C436" i="22"/>
  <c r="B436" i="22" s="1"/>
  <c r="B435" i="22"/>
  <c r="C442" i="22"/>
  <c r="B442" i="22" s="1"/>
  <c r="B441" i="22"/>
  <c r="C448" i="22"/>
  <c r="B448" i="22" s="1"/>
  <c r="B447" i="22"/>
  <c r="C454" i="22"/>
  <c r="B454" i="22" s="1"/>
  <c r="B453" i="22"/>
  <c r="C460" i="22"/>
  <c r="B460" i="22" s="1"/>
  <c r="B459" i="22"/>
  <c r="C466" i="22"/>
  <c r="B466" i="22" s="1"/>
  <c r="B465" i="22"/>
  <c r="C472" i="22"/>
  <c r="B472" i="22" s="1"/>
  <c r="B471" i="22"/>
  <c r="C478" i="22"/>
  <c r="B478" i="22" s="1"/>
  <c r="B477" i="22"/>
  <c r="C484" i="22"/>
  <c r="B484" i="22" s="1"/>
  <c r="B483" i="22"/>
  <c r="C550" i="22"/>
  <c r="B550" i="22" s="1"/>
  <c r="B549" i="22"/>
  <c r="C556" i="22"/>
  <c r="B556" i="22" s="1"/>
  <c r="B555" i="22"/>
  <c r="C603" i="22"/>
  <c r="B602" i="22"/>
  <c r="B603" i="22" s="1"/>
  <c r="C609" i="22"/>
  <c r="B608" i="22"/>
  <c r="B609" i="22" s="1"/>
  <c r="B649" i="22"/>
  <c r="B662" i="22"/>
  <c r="B728" i="22"/>
  <c r="D30" i="21"/>
  <c r="B30" i="21"/>
  <c r="B31" i="21"/>
  <c r="B52" i="21"/>
  <c r="C74" i="21"/>
  <c r="B74" i="21" s="1"/>
  <c r="C106" i="21"/>
  <c r="B106" i="21" s="1"/>
  <c r="C109" i="21"/>
  <c r="B109" i="21" s="1"/>
  <c r="C112" i="21"/>
  <c r="B112" i="21" s="1"/>
  <c r="C115" i="21"/>
  <c r="B115" i="21" s="1"/>
  <c r="C118" i="21"/>
  <c r="B118" i="21" s="1"/>
  <c r="C121" i="21"/>
  <c r="B121" i="21" s="1"/>
  <c r="C124" i="21"/>
  <c r="B124" i="21" s="1"/>
  <c r="C127" i="21"/>
  <c r="B127" i="21" s="1"/>
  <c r="C130" i="21"/>
  <c r="B130" i="21" s="1"/>
  <c r="C133" i="21"/>
  <c r="B133" i="21" s="1"/>
  <c r="C136" i="21"/>
  <c r="B136" i="21" s="1"/>
  <c r="C139" i="21"/>
  <c r="B139" i="21" s="1"/>
  <c r="C142" i="21"/>
  <c r="B142" i="21" s="1"/>
  <c r="C148" i="21"/>
  <c r="B148" i="21" s="1"/>
  <c r="C151" i="21"/>
  <c r="B151" i="21" s="1"/>
  <c r="C154" i="21"/>
  <c r="B154" i="21" s="1"/>
  <c r="C157" i="21"/>
  <c r="B157" i="21" s="1"/>
  <c r="C160" i="21"/>
  <c r="B160" i="21" s="1"/>
  <c r="C163" i="21"/>
  <c r="B163" i="21" s="1"/>
  <c r="C166" i="21"/>
  <c r="B166" i="21" s="1"/>
  <c r="C169" i="21"/>
  <c r="B169" i="21" s="1"/>
  <c r="C172" i="21"/>
  <c r="B172" i="21" s="1"/>
  <c r="C175" i="21"/>
  <c r="B175" i="21" s="1"/>
  <c r="B181" i="21"/>
  <c r="B190" i="21"/>
  <c r="C236" i="21"/>
  <c r="B236" i="21" s="1"/>
  <c r="C239" i="21"/>
  <c r="B239" i="21" s="1"/>
  <c r="C242" i="21"/>
  <c r="B242" i="21" s="1"/>
  <c r="C245" i="21"/>
  <c r="B245" i="21" s="1"/>
  <c r="C248" i="21"/>
  <c r="B248" i="21" s="1"/>
  <c r="C251" i="21"/>
  <c r="B251" i="21" s="1"/>
  <c r="C254" i="21"/>
  <c r="B254" i="21" s="1"/>
  <c r="C257" i="21"/>
  <c r="B257" i="21" s="1"/>
  <c r="C260" i="21"/>
  <c r="B260" i="21" s="1"/>
  <c r="C263" i="21"/>
  <c r="B263" i="21" s="1"/>
  <c r="C284" i="21"/>
  <c r="B284" i="21" s="1"/>
  <c r="B283" i="21"/>
  <c r="B26" i="21"/>
  <c r="B43" i="21"/>
  <c r="B61" i="21"/>
  <c r="B67" i="21"/>
  <c r="B76" i="21"/>
  <c r="B83" i="21"/>
  <c r="B92" i="21"/>
  <c r="B98" i="21"/>
  <c r="B186" i="21"/>
  <c r="C266" i="21"/>
  <c r="B266" i="21" s="1"/>
  <c r="C272" i="21"/>
  <c r="B272" i="21" s="1"/>
  <c r="C278" i="21"/>
  <c r="B278" i="21" s="1"/>
  <c r="B353" i="21"/>
  <c r="B359" i="21"/>
  <c r="B365" i="21"/>
  <c r="B371" i="21"/>
  <c r="B377" i="21"/>
  <c r="B383" i="21"/>
  <c r="B389" i="21"/>
  <c r="B395" i="21"/>
  <c r="B401" i="21"/>
  <c r="B317" i="21"/>
  <c r="B323" i="21"/>
  <c r="B329" i="21"/>
  <c r="B331" i="21"/>
  <c r="B338" i="21"/>
  <c r="B340" i="21"/>
  <c r="B343" i="21"/>
  <c r="B404" i="21"/>
  <c r="B410" i="21"/>
  <c r="B418" i="21"/>
  <c r="B424" i="21"/>
  <c r="B430" i="21"/>
  <c r="B436" i="21"/>
  <c r="C440" i="21"/>
  <c r="B440" i="21" s="1"/>
  <c r="B439" i="21"/>
  <c r="C446" i="21"/>
  <c r="B446" i="21" s="1"/>
  <c r="B445" i="21"/>
  <c r="C452" i="21"/>
  <c r="B452" i="21" s="1"/>
  <c r="B451" i="21"/>
  <c r="C458" i="21"/>
  <c r="B458" i="21" s="1"/>
  <c r="B457" i="21"/>
  <c r="C464" i="21"/>
  <c r="B464" i="21" s="1"/>
  <c r="B463" i="21"/>
  <c r="C470" i="21"/>
  <c r="B470" i="21" s="1"/>
  <c r="B469" i="21"/>
  <c r="C476" i="21"/>
  <c r="B476" i="21" s="1"/>
  <c r="B475" i="21"/>
  <c r="C482" i="21"/>
  <c r="B482" i="21" s="1"/>
  <c r="B481" i="21"/>
  <c r="C488" i="21"/>
  <c r="B488" i="21" s="1"/>
  <c r="B487" i="21"/>
  <c r="C494" i="21"/>
  <c r="B494" i="21" s="1"/>
  <c r="B493" i="21"/>
  <c r="C500" i="21"/>
  <c r="B500" i="21" s="1"/>
  <c r="B499" i="21"/>
  <c r="C506" i="21"/>
  <c r="B506" i="21" s="1"/>
  <c r="B505" i="21"/>
  <c r="C512" i="21"/>
  <c r="B512" i="21" s="1"/>
  <c r="B511" i="21"/>
  <c r="C518" i="21"/>
  <c r="B518" i="21" s="1"/>
  <c r="B517" i="21"/>
  <c r="C524" i="21"/>
  <c r="B524" i="21" s="1"/>
  <c r="B523" i="21"/>
  <c r="C530" i="21"/>
  <c r="B530" i="21" s="1"/>
  <c r="B529" i="21"/>
  <c r="C547" i="21"/>
  <c r="B547" i="21" s="1"/>
  <c r="C551" i="21"/>
  <c r="B551" i="21" s="1"/>
  <c r="B550" i="21"/>
  <c r="C557" i="21"/>
  <c r="B557" i="21" s="1"/>
  <c r="B556" i="21"/>
  <c r="B27" i="20"/>
  <c r="B30" i="20"/>
  <c r="B27" i="19"/>
  <c r="B30" i="19"/>
  <c r="B30" i="18"/>
  <c r="E95" i="7"/>
  <c r="B481" i="3"/>
  <c r="B484" i="3"/>
  <c r="B355" i="6"/>
  <c r="C92" i="7"/>
  <c r="B49" i="6"/>
  <c r="C56" i="6"/>
  <c r="B56" i="6" s="1"/>
  <c r="B61" i="6"/>
  <c r="C68" i="6"/>
  <c r="B68" i="6" s="1"/>
  <c r="B73" i="6"/>
  <c r="B92" i="6"/>
  <c r="C108" i="6"/>
  <c r="B108" i="6" s="1"/>
  <c r="B113" i="6"/>
  <c r="B202" i="6"/>
  <c r="B265" i="6"/>
  <c r="C266" i="6"/>
  <c r="B266" i="6" s="1"/>
  <c r="B289" i="6"/>
  <c r="C290" i="6"/>
  <c r="B290" i="6" s="1"/>
  <c r="C336" i="6"/>
  <c r="B336" i="6" s="1"/>
  <c r="C437" i="6"/>
  <c r="B437" i="6" s="1"/>
  <c r="B436" i="6"/>
  <c r="C458" i="6"/>
  <c r="B458" i="6" s="1"/>
  <c r="C482" i="6"/>
  <c r="B482" i="6" s="1"/>
  <c r="C506" i="6"/>
  <c r="B506" i="6" s="1"/>
  <c r="C530" i="6"/>
  <c r="B530" i="6" s="1"/>
  <c r="C558" i="6"/>
  <c r="B558" i="6" s="1"/>
  <c r="B557" i="6"/>
  <c r="C562" i="6"/>
  <c r="B562" i="6" s="1"/>
  <c r="B124" i="7"/>
  <c r="C139" i="7"/>
  <c r="B151" i="7"/>
  <c r="C248" i="6"/>
  <c r="B248" i="6" s="1"/>
  <c r="B253" i="6"/>
  <c r="C254" i="6"/>
  <c r="B254" i="6" s="1"/>
  <c r="B277" i="6"/>
  <c r="C278" i="6"/>
  <c r="B278" i="6" s="1"/>
  <c r="C299" i="6"/>
  <c r="B299" i="6" s="1"/>
  <c r="B298" i="6"/>
  <c r="C302" i="6"/>
  <c r="B302" i="6" s="1"/>
  <c r="B301" i="6"/>
  <c r="C306" i="6"/>
  <c r="B306" i="6" s="1"/>
  <c r="B305" i="6"/>
  <c r="C309" i="6"/>
  <c r="B309" i="6" s="1"/>
  <c r="B308" i="6"/>
  <c r="C312" i="6"/>
  <c r="B312" i="6" s="1"/>
  <c r="B311" i="6"/>
  <c r="C323" i="6"/>
  <c r="B323" i="6" s="1"/>
  <c r="C369" i="6"/>
  <c r="B369" i="6" s="1"/>
  <c r="B368" i="6"/>
  <c r="C372" i="6"/>
  <c r="B372" i="6" s="1"/>
  <c r="B371" i="6"/>
  <c r="C375" i="6"/>
  <c r="B375" i="6" s="1"/>
  <c r="B404" i="6"/>
  <c r="C405" i="6"/>
  <c r="B405" i="6" s="1"/>
  <c r="C423" i="6"/>
  <c r="B423" i="6" s="1"/>
  <c r="C446" i="6"/>
  <c r="B446" i="6" s="1"/>
  <c r="C470" i="6"/>
  <c r="B470" i="6" s="1"/>
  <c r="C494" i="6"/>
  <c r="B494" i="6" s="1"/>
  <c r="C518" i="6"/>
  <c r="B518" i="6" s="1"/>
  <c r="C542" i="6"/>
  <c r="B542" i="6" s="1"/>
  <c r="C124" i="7"/>
  <c r="B139" i="7"/>
  <c r="C151" i="7"/>
  <c r="C114" i="7"/>
  <c r="B133" i="7"/>
  <c r="B145" i="7"/>
  <c r="B157" i="7"/>
  <c r="B160" i="7"/>
  <c r="B170" i="7"/>
  <c r="B27" i="17"/>
  <c r="B30" i="17"/>
  <c r="B27" i="16"/>
  <c r="B30" i="16"/>
  <c r="C25" i="15"/>
  <c r="B25" i="15" s="1"/>
  <c r="B27" i="15"/>
  <c r="C452" i="2"/>
  <c r="C455" i="2"/>
  <c r="C476" i="2"/>
  <c r="C479" i="2"/>
  <c r="E90" i="7"/>
  <c r="E92" i="7" s="1"/>
  <c r="C25" i="14"/>
  <c r="B25" i="14" s="1"/>
  <c r="B27" i="14"/>
  <c r="C25" i="13"/>
  <c r="B25" i="13" s="1"/>
  <c r="B27" i="13"/>
  <c r="C25" i="12"/>
  <c r="B25" i="12" s="1"/>
  <c r="B27" i="12"/>
  <c r="B24" i="11"/>
  <c r="B27" i="11"/>
  <c r="B127" i="7"/>
  <c r="C127" i="7"/>
  <c r="B36" i="7"/>
  <c r="B129" i="7"/>
  <c r="B130" i="7" s="1"/>
  <c r="B135" i="7"/>
  <c r="B136" i="7" s="1"/>
  <c r="B141" i="7"/>
  <c r="B142" i="7" s="1"/>
  <c r="B147" i="7"/>
  <c r="B148" i="7" s="1"/>
  <c r="B153" i="7"/>
  <c r="B154" i="7" s="1"/>
  <c r="D32" i="6"/>
  <c r="B32" i="6"/>
  <c r="C118" i="6"/>
  <c r="B118" i="6" s="1"/>
  <c r="C121" i="6"/>
  <c r="B121" i="6" s="1"/>
  <c r="C124" i="6"/>
  <c r="B124" i="6" s="1"/>
  <c r="C127" i="6"/>
  <c r="B127" i="6" s="1"/>
  <c r="C130" i="6"/>
  <c r="B130" i="6" s="1"/>
  <c r="C133" i="6"/>
  <c r="B133" i="6" s="1"/>
  <c r="C136" i="6"/>
  <c r="B136" i="6" s="1"/>
  <c r="C139" i="6"/>
  <c r="B139" i="6" s="1"/>
  <c r="C142" i="6"/>
  <c r="B142" i="6" s="1"/>
  <c r="C145" i="6"/>
  <c r="B145" i="6" s="1"/>
  <c r="C148" i="6"/>
  <c r="B148" i="6" s="1"/>
  <c r="C151" i="6"/>
  <c r="B151" i="6" s="1"/>
  <c r="C154" i="6"/>
  <c r="B154" i="6" s="1"/>
  <c r="C157" i="6"/>
  <c r="B157" i="6" s="1"/>
  <c r="C160" i="6"/>
  <c r="B160" i="6" s="1"/>
  <c r="C163" i="6"/>
  <c r="B163" i="6" s="1"/>
  <c r="C166" i="6"/>
  <c r="B166" i="6" s="1"/>
  <c r="C169" i="6"/>
  <c r="B169" i="6" s="1"/>
  <c r="C172" i="6"/>
  <c r="B172" i="6" s="1"/>
  <c r="C175" i="6"/>
  <c r="B175" i="6" s="1"/>
  <c r="C178" i="6"/>
  <c r="B178" i="6" s="1"/>
  <c r="C181" i="6"/>
  <c r="B181" i="6" s="1"/>
  <c r="C184" i="6"/>
  <c r="B184" i="6" s="1"/>
  <c r="C187" i="6"/>
  <c r="B187" i="6" s="1"/>
  <c r="C326" i="6"/>
  <c r="B326" i="6" s="1"/>
  <c r="B325" i="6"/>
  <c r="C333" i="6"/>
  <c r="B333" i="6" s="1"/>
  <c r="B332" i="6"/>
  <c r="C339" i="6"/>
  <c r="B339" i="6" s="1"/>
  <c r="B338" i="6"/>
  <c r="C360" i="6"/>
  <c r="B360" i="6" s="1"/>
  <c r="B359" i="6"/>
  <c r="C366" i="6"/>
  <c r="B366" i="6" s="1"/>
  <c r="B365" i="6"/>
  <c r="C378" i="6"/>
  <c r="B378" i="6" s="1"/>
  <c r="B377" i="6"/>
  <c r="C390" i="6"/>
  <c r="B390" i="6" s="1"/>
  <c r="B389" i="6"/>
  <c r="C414" i="6"/>
  <c r="B414" i="6" s="1"/>
  <c r="B413" i="6"/>
  <c r="C420" i="6"/>
  <c r="B420" i="6" s="1"/>
  <c r="B419" i="6"/>
  <c r="C426" i="6"/>
  <c r="B426" i="6" s="1"/>
  <c r="B425" i="6"/>
  <c r="C434" i="6"/>
  <c r="B434" i="6" s="1"/>
  <c r="B433" i="6"/>
  <c r="B23" i="6"/>
  <c r="B26" i="6"/>
  <c r="B33" i="6"/>
  <c r="B46" i="6"/>
  <c r="B52" i="6"/>
  <c r="B58" i="6"/>
  <c r="B64" i="6"/>
  <c r="B70" i="6"/>
  <c r="B76" i="6"/>
  <c r="B82" i="6"/>
  <c r="B95" i="6"/>
  <c r="B104" i="6"/>
  <c r="B110" i="6"/>
  <c r="B189" i="6"/>
  <c r="B198" i="6"/>
  <c r="B233" i="6"/>
  <c r="C251" i="6"/>
  <c r="B251" i="6" s="1"/>
  <c r="C257" i="6"/>
  <c r="B257" i="6" s="1"/>
  <c r="C263" i="6"/>
  <c r="B263" i="6" s="1"/>
  <c r="C269" i="6"/>
  <c r="B269" i="6" s="1"/>
  <c r="C275" i="6"/>
  <c r="B275" i="6" s="1"/>
  <c r="C281" i="6"/>
  <c r="B281" i="6" s="1"/>
  <c r="C287" i="6"/>
  <c r="B287" i="6" s="1"/>
  <c r="C293" i="6"/>
  <c r="B293" i="6" s="1"/>
  <c r="C296" i="6"/>
  <c r="B296" i="6" s="1"/>
  <c r="B295" i="6"/>
  <c r="C396" i="6"/>
  <c r="B396" i="6" s="1"/>
  <c r="C402" i="6"/>
  <c r="B402" i="6" s="1"/>
  <c r="C408" i="6"/>
  <c r="B408" i="6" s="1"/>
  <c r="C443" i="6"/>
  <c r="B443" i="6" s="1"/>
  <c r="B442" i="6"/>
  <c r="C449" i="6"/>
  <c r="B449" i="6" s="1"/>
  <c r="B448" i="6"/>
  <c r="C455" i="6"/>
  <c r="B455" i="6" s="1"/>
  <c r="B454" i="6"/>
  <c r="C461" i="6"/>
  <c r="B461" i="6" s="1"/>
  <c r="B460" i="6"/>
  <c r="C467" i="6"/>
  <c r="B467" i="6" s="1"/>
  <c r="B466" i="6"/>
  <c r="C473" i="6"/>
  <c r="B473" i="6" s="1"/>
  <c r="B472" i="6"/>
  <c r="C479" i="6"/>
  <c r="B479" i="6" s="1"/>
  <c r="B478" i="6"/>
  <c r="C485" i="6"/>
  <c r="B485" i="6" s="1"/>
  <c r="B484" i="6"/>
  <c r="C491" i="6"/>
  <c r="B491" i="6" s="1"/>
  <c r="B490" i="6"/>
  <c r="C497" i="6"/>
  <c r="B497" i="6" s="1"/>
  <c r="B496" i="6"/>
  <c r="C503" i="6"/>
  <c r="B503" i="6" s="1"/>
  <c r="B502" i="6"/>
  <c r="C509" i="6"/>
  <c r="B509" i="6" s="1"/>
  <c r="B508" i="6"/>
  <c r="C515" i="6"/>
  <c r="B515" i="6" s="1"/>
  <c r="B514" i="6"/>
  <c r="C521" i="6"/>
  <c r="B521" i="6" s="1"/>
  <c r="B520" i="6"/>
  <c r="C527" i="6"/>
  <c r="B527" i="6" s="1"/>
  <c r="B526" i="6"/>
  <c r="C533" i="6"/>
  <c r="B533" i="6" s="1"/>
  <c r="B532" i="6"/>
  <c r="C539" i="6"/>
  <c r="B539" i="6" s="1"/>
  <c r="B538" i="6"/>
  <c r="C545" i="6"/>
  <c r="B545" i="6" s="1"/>
  <c r="B544" i="6"/>
  <c r="C565" i="6"/>
  <c r="B565" i="6" s="1"/>
  <c r="B564" i="6"/>
  <c r="C571" i="6"/>
  <c r="B571" i="6" s="1"/>
  <c r="B570" i="6"/>
  <c r="C114" i="2"/>
  <c r="C91" i="3"/>
  <c r="C93" i="3" s="1"/>
  <c r="C458" i="2"/>
  <c r="C482" i="2"/>
  <c r="C506" i="2"/>
  <c r="C530" i="2"/>
  <c r="C446" i="2"/>
  <c r="C470" i="2"/>
  <c r="C494" i="2"/>
  <c r="C518" i="2"/>
  <c r="C757" i="2"/>
  <c r="B32" i="1"/>
  <c r="D32" i="1"/>
  <c r="B198" i="1"/>
  <c r="B196" i="1"/>
  <c r="C197" i="1"/>
  <c r="B177" i="1"/>
  <c r="C178" i="1"/>
  <c r="B178" i="1" s="1"/>
  <c r="B165" i="1"/>
  <c r="C166" i="1"/>
  <c r="B166" i="1" s="1"/>
  <c r="B153" i="1"/>
  <c r="C154" i="1"/>
  <c r="B154" i="1" s="1"/>
  <c r="B141" i="1"/>
  <c r="C142" i="1"/>
  <c r="B135" i="1"/>
  <c r="C136" i="1"/>
  <c r="B123" i="1"/>
  <c r="C124" i="1"/>
  <c r="B59" i="3"/>
  <c r="B33" i="1"/>
  <c r="D33" i="1"/>
  <c r="B44" i="3"/>
  <c r="C44" i="3" s="1"/>
  <c r="B26" i="1"/>
  <c r="D26" i="1"/>
  <c r="B42" i="3"/>
  <c r="C42" i="3" s="1"/>
  <c r="B23" i="1"/>
  <c r="D23" i="1"/>
  <c r="B55" i="3"/>
  <c r="C55" i="3" s="1"/>
  <c r="B193" i="1"/>
  <c r="C194" i="1"/>
  <c r="B183" i="1"/>
  <c r="C184" i="1"/>
  <c r="B181" i="1"/>
  <c r="B171" i="1"/>
  <c r="C172" i="1"/>
  <c r="B172" i="1" s="1"/>
  <c r="B159" i="1"/>
  <c r="C160" i="1"/>
  <c r="B147" i="1"/>
  <c r="C148" i="1"/>
  <c r="B148" i="1" s="1"/>
  <c r="B129" i="1"/>
  <c r="C130" i="1"/>
  <c r="B130" i="1" s="1"/>
  <c r="B117" i="1"/>
  <c r="C118" i="1"/>
  <c r="B118" i="1" s="1"/>
  <c r="B35" i="1"/>
  <c r="B27" i="1"/>
  <c r="B24" i="1"/>
  <c r="B45" i="3"/>
  <c r="C45" i="3" s="1"/>
  <c r="B54" i="3"/>
  <c r="C54" i="3" s="1"/>
  <c r="C102" i="1"/>
  <c r="B184" i="1"/>
  <c r="B160" i="1"/>
  <c r="B142" i="1"/>
  <c r="B136" i="1"/>
  <c r="B124" i="1"/>
  <c r="B47" i="1"/>
  <c r="B234" i="1"/>
  <c r="B200" i="1"/>
  <c r="B175" i="1"/>
  <c r="B169" i="1"/>
  <c r="B145" i="1"/>
  <c r="B139" i="1"/>
  <c r="B127" i="1"/>
  <c r="B121" i="1"/>
  <c r="C92" i="2"/>
  <c r="C431" i="2"/>
  <c r="B429" i="2"/>
  <c r="B431" i="2" s="1"/>
  <c r="C443" i="2"/>
  <c r="B441" i="2"/>
  <c r="B443" i="2" s="1"/>
  <c r="C540" i="2"/>
  <c r="B539" i="2"/>
  <c r="B540" i="2" s="1"/>
  <c r="C664" i="2"/>
  <c r="B663" i="2"/>
  <c r="B664" i="2" s="1"/>
  <c r="C671" i="2"/>
  <c r="B670" i="2"/>
  <c r="B671" i="2" s="1"/>
  <c r="C677" i="2"/>
  <c r="B676" i="2"/>
  <c r="B677" i="2" s="1"/>
  <c r="B35" i="2"/>
  <c r="B37" i="2"/>
  <c r="B123" i="2"/>
  <c r="B124" i="2" s="1"/>
  <c r="B132" i="2"/>
  <c r="B133" i="2" s="1"/>
  <c r="B138" i="2"/>
  <c r="B139" i="2" s="1"/>
  <c r="B144" i="2"/>
  <c r="B145" i="2" s="1"/>
  <c r="B150" i="2"/>
  <c r="B151" i="2" s="1"/>
  <c r="B156" i="2"/>
  <c r="B157" i="2" s="1"/>
  <c r="B162" i="2"/>
  <c r="B163" i="2" s="1"/>
  <c r="B193" i="2"/>
  <c r="B194" i="2" s="1"/>
  <c r="B203" i="2"/>
  <c r="B204" i="2" s="1"/>
  <c r="B212" i="2"/>
  <c r="B213" i="2" s="1"/>
  <c r="B219" i="2"/>
  <c r="B220" i="2" s="1"/>
  <c r="B225" i="2"/>
  <c r="B226" i="2" s="1"/>
  <c r="B231" i="2"/>
  <c r="B232" i="2" s="1"/>
  <c r="B237" i="2"/>
  <c r="B238" i="2" s="1"/>
  <c r="B243" i="2"/>
  <c r="B244" i="2" s="1"/>
  <c r="B249" i="2"/>
  <c r="B250" i="2" s="1"/>
  <c r="B255" i="2"/>
  <c r="B256" i="2" s="1"/>
  <c r="B261" i="2"/>
  <c r="B262" i="2" s="1"/>
  <c r="B267" i="2"/>
  <c r="B268" i="2" s="1"/>
  <c r="B273" i="2"/>
  <c r="B274" i="2" s="1"/>
  <c r="B279" i="2"/>
  <c r="B280" i="2" s="1"/>
  <c r="B285" i="2"/>
  <c r="B286" i="2" s="1"/>
  <c r="B292" i="2"/>
  <c r="B293" i="2" s="1"/>
  <c r="B298" i="2"/>
  <c r="B299" i="2" s="1"/>
  <c r="B329" i="2"/>
  <c r="B330" i="2" s="1"/>
  <c r="B338" i="2"/>
  <c r="B339" i="2" s="1"/>
  <c r="B346" i="2"/>
  <c r="B347" i="2" s="1"/>
  <c r="C353" i="2"/>
  <c r="B352" i="2"/>
  <c r="B353" i="2" s="1"/>
  <c r="B356" i="2"/>
  <c r="C359" i="2"/>
  <c r="B358" i="2"/>
  <c r="B359" i="2" s="1"/>
  <c r="B362" i="2"/>
  <c r="C365" i="2"/>
  <c r="B364" i="2"/>
  <c r="B365" i="2" s="1"/>
  <c r="B368" i="2"/>
  <c r="C371" i="2"/>
  <c r="B370" i="2"/>
  <c r="B371" i="2" s="1"/>
  <c r="B374" i="2"/>
  <c r="C377" i="2"/>
  <c r="B376" i="2"/>
  <c r="B377" i="2" s="1"/>
  <c r="B380" i="2"/>
  <c r="C383" i="2"/>
  <c r="B382" i="2"/>
  <c r="B383" i="2" s="1"/>
  <c r="B386" i="2"/>
  <c r="C389" i="2"/>
  <c r="B388" i="2"/>
  <c r="B389" i="2" s="1"/>
  <c r="B392" i="2"/>
  <c r="C395" i="2"/>
  <c r="B394" i="2"/>
  <c r="B395" i="2" s="1"/>
  <c r="B398" i="2"/>
  <c r="C402" i="2"/>
  <c r="B401" i="2"/>
  <c r="B402" i="2" s="1"/>
  <c r="B405" i="2"/>
  <c r="C418" i="2"/>
  <c r="B418" i="2" s="1"/>
  <c r="C428" i="2"/>
  <c r="B426" i="2"/>
  <c r="B428" i="2" s="1"/>
  <c r="B434" i="2"/>
  <c r="C437" i="2"/>
  <c r="B436" i="2"/>
  <c r="B437" i="2" s="1"/>
  <c r="C440" i="2"/>
  <c r="B438" i="2"/>
  <c r="B440" i="2" s="1"/>
  <c r="B446" i="2"/>
  <c r="C449" i="2"/>
  <c r="B448" i="2"/>
  <c r="B449" i="2" s="1"/>
  <c r="B458" i="2"/>
  <c r="C461" i="2"/>
  <c r="B460" i="2"/>
  <c r="B461" i="2" s="1"/>
  <c r="B464" i="2"/>
  <c r="C467" i="2"/>
  <c r="B466" i="2"/>
  <c r="B467" i="2" s="1"/>
  <c r="B470" i="2"/>
  <c r="C473" i="2"/>
  <c r="B472" i="2"/>
  <c r="B473" i="2" s="1"/>
  <c r="B482" i="2"/>
  <c r="C485" i="2"/>
  <c r="B484" i="2"/>
  <c r="B485" i="2" s="1"/>
  <c r="B488" i="2"/>
  <c r="C491" i="2"/>
  <c r="B490" i="2"/>
  <c r="B491" i="2" s="1"/>
  <c r="B494" i="2"/>
  <c r="C497" i="2"/>
  <c r="B496" i="2"/>
  <c r="B497" i="2" s="1"/>
  <c r="B500" i="2"/>
  <c r="C503" i="2"/>
  <c r="B502" i="2"/>
  <c r="B503" i="2" s="1"/>
  <c r="B506" i="2"/>
  <c r="C509" i="2"/>
  <c r="B508" i="2"/>
  <c r="B509" i="2" s="1"/>
  <c r="B512" i="2"/>
  <c r="C515" i="2"/>
  <c r="B514" i="2"/>
  <c r="B515" i="2" s="1"/>
  <c r="B518" i="2"/>
  <c r="C521" i="2"/>
  <c r="B520" i="2"/>
  <c r="B521" i="2" s="1"/>
  <c r="B524" i="2"/>
  <c r="C527" i="2"/>
  <c r="B526" i="2"/>
  <c r="B527" i="2" s="1"/>
  <c r="B530" i="2"/>
  <c r="B546" i="2"/>
  <c r="C552" i="2"/>
  <c r="B551" i="2"/>
  <c r="B552" i="2" s="1"/>
  <c r="B561" i="2"/>
  <c r="C564" i="2"/>
  <c r="C567" i="2"/>
  <c r="B566" i="2"/>
  <c r="B567" i="2" s="1"/>
  <c r="B573" i="2"/>
  <c r="C576" i="2"/>
  <c r="B575" i="2"/>
  <c r="B576" i="2" s="1"/>
  <c r="B579" i="2"/>
  <c r="C582" i="2"/>
  <c r="B581" i="2"/>
  <c r="B582" i="2" s="1"/>
  <c r="B585" i="2"/>
  <c r="C588" i="2"/>
  <c r="B587" i="2"/>
  <c r="B588" i="2" s="1"/>
  <c r="B591" i="2"/>
  <c r="C594" i="2"/>
  <c r="B593" i="2"/>
  <c r="B594" i="2" s="1"/>
  <c r="B597" i="2"/>
  <c r="C600" i="2"/>
  <c r="B599" i="2"/>
  <c r="B600" i="2" s="1"/>
  <c r="B603" i="2"/>
  <c r="C606" i="2"/>
  <c r="B605" i="2"/>
  <c r="B606" i="2" s="1"/>
  <c r="B615" i="2"/>
  <c r="C618" i="2"/>
  <c r="B617" i="2"/>
  <c r="B618" i="2" s="1"/>
  <c r="B621" i="2"/>
  <c r="C624" i="2"/>
  <c r="B623" i="2"/>
  <c r="B624" i="2" s="1"/>
  <c r="B633" i="2"/>
  <c r="C636" i="2"/>
  <c r="B635" i="2"/>
  <c r="B636" i="2" s="1"/>
  <c r="B639" i="2"/>
  <c r="C642" i="2"/>
  <c r="B641" i="2"/>
  <c r="B642" i="2" s="1"/>
  <c r="B645" i="2"/>
  <c r="C648" i="2"/>
  <c r="B647" i="2"/>
  <c r="B648" i="2" s="1"/>
  <c r="B651" i="2"/>
  <c r="C745" i="2"/>
  <c r="B744" i="2"/>
  <c r="B745" i="2" s="1"/>
  <c r="B748" i="2"/>
  <c r="C754" i="2"/>
  <c r="B753" i="2"/>
  <c r="B754" i="2" s="1"/>
  <c r="B757" i="2"/>
  <c r="C760" i="2"/>
  <c r="B759" i="2"/>
  <c r="B760" i="2" s="1"/>
  <c r="B763" i="2"/>
  <c r="C766" i="2"/>
  <c r="B765" i="2"/>
  <c r="B766" i="2" s="1"/>
  <c r="C243" i="1"/>
  <c r="C203" i="1"/>
  <c r="C114" i="1"/>
  <c r="C108" i="1"/>
  <c r="C99" i="1"/>
  <c r="C93" i="1"/>
  <c r="C80" i="1"/>
  <c r="C74" i="1"/>
  <c r="C68" i="1"/>
  <c r="C62" i="1"/>
  <c r="C56" i="1"/>
  <c r="C50" i="1"/>
  <c r="C44" i="1"/>
  <c r="D35" i="1"/>
  <c r="D27" i="1"/>
  <c r="D24" i="1"/>
  <c r="B194" i="1" l="1"/>
  <c r="B197" i="1"/>
  <c r="B50" i="1"/>
  <c r="B62" i="1"/>
  <c r="B74" i="1"/>
  <c r="B93" i="1"/>
  <c r="B108" i="1"/>
  <c r="B203" i="1"/>
  <c r="B44" i="1"/>
  <c r="B56" i="1"/>
  <c r="B68" i="1"/>
  <c r="B80" i="1"/>
  <c r="B99" i="1"/>
  <c r="B114" i="1"/>
  <c r="B243" i="1"/>
</calcChain>
</file>

<file path=xl/sharedStrings.xml><?xml version="1.0" encoding="utf-8"?>
<sst xmlns="http://schemas.openxmlformats.org/spreadsheetml/2006/main" count="5487" uniqueCount="582">
  <si>
    <t>Итого:</t>
  </si>
  <si>
    <t>Медикаменты</t>
  </si>
  <si>
    <t>Колики, вздутие живота, метеоризм	(Фасциальная коррекция передней брюшной стенки)</t>
  </si>
  <si>
    <t xml:space="preserve">Одышка, боли в грудной клетке при дыхании, включение вспомогательных мышц	(Послабляющая коррекция диафрагмы)
</t>
  </si>
  <si>
    <t xml:space="preserve">Одышка, боли в грудной клетке при дыхании, включение вспомогательных мышц	(Послабляющая коррекция заднего свода диафрагмы)
</t>
  </si>
  <si>
    <t>Пролапс тазовых органов (Ингибиция приводящих мышц бедра, фацилятация поперечной мышцы живота)</t>
  </si>
  <si>
    <t xml:space="preserve">Болезненные menses	(EDF-аппликация ПКЗ (2 симметричные паравертебральные аппликации), фацилятация поперечной мышцы живота)
</t>
  </si>
  <si>
    <t xml:space="preserve">Невропатия нервов конечностей (Функциональная коррекция стопы, кисти)
</t>
  </si>
  <si>
    <t xml:space="preserve">Невропатия нервов конечностей (Фасциальная коррекция соответствующего нерва)
</t>
  </si>
  <si>
    <t>ДОА коленного сустава(Послабляющая коррекция собственной связки надколенника, связочная коррекция коллатеральных связок, ингибиция латеральной и медиальной головок квадрицепса)</t>
  </si>
  <si>
    <t>БНЧС без мышечно-тонического синдрома (EDF-аппликация ПКЗ)</t>
  </si>
  <si>
    <t>Синдром грушевидной мышцы (EDF-аппликация проекции грушевидной мышцы)</t>
  </si>
  <si>
    <t>Локальный отек, ушиб, синяк	(EDF-аппликация пораженной части)</t>
  </si>
  <si>
    <t>Триггерные зоны, точки на конечностях, в области шеи, груди (EDF-аппликация проекции боли)</t>
  </si>
  <si>
    <t>Запястный туннельный синдром (Фацилятация разгибателей кисти, пространственная коррекция лучезапястного сустава)</t>
  </si>
  <si>
    <t>Нестабильность голеностопного сустава (Функциональная коррекция голеностопного сустава)</t>
  </si>
  <si>
    <t>Травма коллатеральных связок коленного сустава, состояния после оперативных вмешательств на коленном суставе (Ингибиция квадрицепса, связочная коррекция, пространственная коррекция собственной связки надколенника)</t>
  </si>
  <si>
    <t>Нестабильность надколенника (Послабляющая коррекция надколенника)</t>
  </si>
  <si>
    <t>Нестабильность плечевого сустава (Механическая коррекция плечевого сустава)</t>
  </si>
  <si>
    <t>Травмы суставов</t>
  </si>
  <si>
    <t>голени (Ингибиция/фацилятация дельтовидной мышцы, бицепса плеча, трицепса)</t>
  </si>
  <si>
    <t>плеча (Ингибиция/фацилятация дельтовидной мышцы, бицепса плеча, трицепса)</t>
  </si>
  <si>
    <t>Травмы/слабость мышц</t>
  </si>
  <si>
    <t>Лимфостаз после мастэктомии	грудная клетка + плечо + предплечье-кисть</t>
  </si>
  <si>
    <t>Заболевания ВНЧС, невропатия лицевого нерва, невралгия тройничного, затылочного нервов ,ГБН (лицо)</t>
  </si>
  <si>
    <t>Заболевания ВНЧС, невропатия лицевого нерва, невралгия тройничного, затылочного нервов, ГБН (шея)</t>
  </si>
  <si>
    <t>Радикулопатии с вегетососудистым компонентом (предплечье-кисть)</t>
  </si>
  <si>
    <t>Радикулопатии с вегетососудистым компонентом (плечо)</t>
  </si>
  <si>
    <t>ХВН, лимфостаз, синдром «расколотой голени» (бедро)</t>
  </si>
  <si>
    <t>ХВН, лимфостаз, синдром «расколотой голени» (голень)</t>
  </si>
  <si>
    <t>Плантарный фасциит (Ингибиция икроножной мышцы, фасциальная коррекция подошвенной фасции, сухожильная и пространственная коррекция ахиллова сухожилия)</t>
  </si>
  <si>
    <t>Эпикондилит	(Пространственная коррекция)</t>
  </si>
  <si>
    <t>Плече-лопаточный периартрит, импичмент синдром, брахиалгия (Ингибиция надостной мышцы, дельтовидной мышцы, механическая коррекция плечевого сустава)</t>
  </si>
  <si>
    <t>Цервикалгия (Ингибиция ГКС, передней лестничной мышц)</t>
  </si>
  <si>
    <t xml:space="preserve">Цервикалгия	(Фацилятация ременной мышцы с пространственной коррекцией)
</t>
  </si>
  <si>
    <t>БНЧС с мышечно-тоническим синдромом (Ингибиция подвздошно-реберной мышцы с пространственной коррекцией)</t>
  </si>
  <si>
    <t>С.А.Шиёнок</t>
  </si>
  <si>
    <t>экономист</t>
  </si>
  <si>
    <t>Операция по поводу послеоперационной вентральной грыжи(простой) с использованием аллопластики (с 5.08.22)</t>
  </si>
  <si>
    <t>с 1.05.22</t>
  </si>
  <si>
    <t>Операция грыжесечение пупочной грыжи с использованием аллопластики (с 1.05.22)</t>
  </si>
  <si>
    <t>Операция грыжесечение паховой грыжи с использованием аллопластики</t>
  </si>
  <si>
    <t>Хирургическое отделение</t>
  </si>
  <si>
    <t>Кислородный коктейль</t>
  </si>
  <si>
    <t>Физиотерапия</t>
  </si>
  <si>
    <t>Консультация врача -гинеколога</t>
  </si>
  <si>
    <t>Плазмаферез среднеобъемный</t>
  </si>
  <si>
    <t>Плазмаферез низкообъемный</t>
  </si>
  <si>
    <t>Внутрисосудистое лазерное облучение крови</t>
  </si>
  <si>
    <t>Экстракорпоральное ультрафиолетовое облучение аутокрови</t>
  </si>
  <si>
    <t>РАО</t>
  </si>
  <si>
    <t>скрыто РАО с 553 по559</t>
  </si>
  <si>
    <t>Сеанс гипобаротерапии</t>
  </si>
  <si>
    <t>изменено уже</t>
  </si>
  <si>
    <t>Сеанс ТФИ</t>
  </si>
  <si>
    <t xml:space="preserve">Консультация кандидата наук </t>
  </si>
  <si>
    <t>Отделение ЦГБТ и БКА</t>
  </si>
  <si>
    <t>Сеанс гипербарической оксигинации</t>
  </si>
  <si>
    <t>Отделение гипербарической оксигинации</t>
  </si>
  <si>
    <t>Самостоятельная R-гр.и R-ск.пищевода</t>
  </si>
  <si>
    <t>Рентгеноскопия органов грудной полости</t>
  </si>
  <si>
    <t>Рентгенография (обзорная) грудной полости в 1й проекции</t>
  </si>
  <si>
    <t>Рентгенография (обзорная) брюшной полости</t>
  </si>
  <si>
    <t>Ирригоскопия</t>
  </si>
  <si>
    <t>R-скопия и R-графия желудка</t>
  </si>
  <si>
    <t>R-графия ребер</t>
  </si>
  <si>
    <t>R-графия придаточных пазух носа</t>
  </si>
  <si>
    <t>R-графия нижней челюсти в 1-й проекции</t>
  </si>
  <si>
    <t>R-графия мягких тканей</t>
  </si>
  <si>
    <t>R-графия лопатки в 2х проекциях</t>
  </si>
  <si>
    <t>R-графия костей таза</t>
  </si>
  <si>
    <t>R-графия костей носа</t>
  </si>
  <si>
    <t>R-графия ключицы</t>
  </si>
  <si>
    <t>R-графия грудины</t>
  </si>
  <si>
    <t>R-гр.височной кости</t>
  </si>
  <si>
    <t>R-гр височно-челюсного сустава</t>
  </si>
  <si>
    <t>R-гр черепа в 2-х проекциях</t>
  </si>
  <si>
    <t>R-гр.пальцев(кисти или стопы) в 2-х проекциях</t>
  </si>
  <si>
    <t>R-гр.пяточной кости в 1й проекции</t>
  </si>
  <si>
    <t>R-гр стопы в 2-х проекциях</t>
  </si>
  <si>
    <t>R-гр голеностопного сустава в 2-х проекциях</t>
  </si>
  <si>
    <t>R-гр.голени в 2-х проекциях</t>
  </si>
  <si>
    <t>R-гр.коленного сустава в 2-х проекциях</t>
  </si>
  <si>
    <t>R-гр.бедренной кости в 2-х проекциях</t>
  </si>
  <si>
    <t>R-гр тазобедренного сустава в 1-й проекции</t>
  </si>
  <si>
    <t>R-гр.кисти в 2-х проекциях</t>
  </si>
  <si>
    <t>R-гр.предплечья в 2-х проекциях</t>
  </si>
  <si>
    <t>R-гр.плечевой кости в 2-х проекциях</t>
  </si>
  <si>
    <t>R-гр.лучезапястного сустава в 2-х проекциях</t>
  </si>
  <si>
    <t>R-гр.локтевого сустава в 2-х проекциях</t>
  </si>
  <si>
    <t>R-гр.плечевого сустава в 1й проекции</t>
  </si>
  <si>
    <t>R-гр.копчика в 2-х проекциях</t>
  </si>
  <si>
    <t>R-гр.копчика в 1й проекции</t>
  </si>
  <si>
    <t>R-гр.шейного отдела позвоночника в 2-х проекциях</t>
  </si>
  <si>
    <t>R-гр.шейного отдела позвоночника в 1й проекции</t>
  </si>
  <si>
    <t>R-гр.пояснично-крестцового отдела позвоночника в 2-х проекциях</t>
  </si>
  <si>
    <t>R-гр.пояснично-крестцового отдела позвоночника в 1й проекции</t>
  </si>
  <si>
    <t>R-гр.периф. отделов позвоночника в 2-х проекциях</t>
  </si>
  <si>
    <t>R-гр.периф. отделов позвоночника в 1й проекции</t>
  </si>
  <si>
    <t>Лучевая диагностика</t>
  </si>
  <si>
    <t>Определение общего холестерина сыворотки крови ферментативным методом</t>
  </si>
  <si>
    <t>Определение активности альфаамилазы в сыворотке крови кинетическим методом</t>
  </si>
  <si>
    <t>Определение тромбинового времени</t>
  </si>
  <si>
    <t>Определение протромбинового времени</t>
  </si>
  <si>
    <t>не печатала  в 2021 году</t>
  </si>
  <si>
    <t>Определение активированного частного тромбопластинового времени</t>
  </si>
  <si>
    <t>с 416 по 530 рентген не печатолось в м2021</t>
  </si>
  <si>
    <t>скрыто</t>
  </si>
  <si>
    <t>кдл</t>
  </si>
  <si>
    <t>скрыто  с 400 по 411</t>
  </si>
  <si>
    <t>Определение билирубина и его фракций в сыворотке крови методом Йендрашека-Клеггорн-Грофа</t>
  </si>
  <si>
    <t>Определение активности аланинаминотрансфераза в сыворотке кинетическим методом</t>
  </si>
  <si>
    <t>Определение активностиь аспартат аминотрансферазы кинетическим методом</t>
  </si>
  <si>
    <t>Определение глюкозы в сыворотке крови ферментативным методом</t>
  </si>
  <si>
    <t>Определение  креатинина сыворотки крови по реакции Яффе кинетическим методом</t>
  </si>
  <si>
    <t>Определение мочевины сыворотки крови кинетическим методом</t>
  </si>
  <si>
    <t>Определение общего белка</t>
  </si>
  <si>
    <t>Микроскопическое исследование осадка мочи</t>
  </si>
  <si>
    <t>Обнаружение кетоновых тел экспрес-тестом</t>
  </si>
  <si>
    <t>Обнаружение белка с сульфосалициловой кислотой</t>
  </si>
  <si>
    <t>Обнаружение глюкозы экспрес тестом в моче</t>
  </si>
  <si>
    <t>Определение кол-ва, цвета, относ.плотн.,рН</t>
  </si>
  <si>
    <t>Подсчет эритроцитов в счетной камере</t>
  </si>
  <si>
    <t>Подсчет тромбоцитов</t>
  </si>
  <si>
    <t>Подсчет ретикулоцитов</t>
  </si>
  <si>
    <t>Подсчет лейкоцитов в счетной камере</t>
  </si>
  <si>
    <t>Подсчет лейкоцитарной формулы</t>
  </si>
  <si>
    <t>Определение СОЭ</t>
  </si>
  <si>
    <t>Определение резус-фактора в венозной крови</t>
  </si>
  <si>
    <t>Определение групп в венозной крови</t>
  </si>
  <si>
    <t>Определение глюкозы в цельной крови</t>
  </si>
  <si>
    <t>Определение гемоглобина</t>
  </si>
  <si>
    <t xml:space="preserve">Общий анализ мочи </t>
  </si>
  <si>
    <t>Общий анализ крови</t>
  </si>
  <si>
    <t>Забор крови из вены</t>
  </si>
  <si>
    <t>Взятие крови из пальца (исследование одного пок.)</t>
  </si>
  <si>
    <t>Взятие крови из пальца (для ОАК)</t>
  </si>
  <si>
    <t>Лабораторные исследования</t>
  </si>
  <si>
    <t>Медикаменты *+</t>
  </si>
  <si>
    <t>скрыт коктейль с 324 по 326</t>
  </si>
  <si>
    <t>Ингаляции лекарственные</t>
  </si>
  <si>
    <t>раставлен ндс</t>
  </si>
  <si>
    <t>распечатоно до</t>
  </si>
  <si>
    <t>Аэроионотерапия индивидуальная (местная),аэроионофорез</t>
  </si>
  <si>
    <t>Ингаляционная терапия</t>
  </si>
  <si>
    <t>Механический аппаратный массаж на массажной кушетке, массажном кресле с локальной термотерапией</t>
  </si>
  <si>
    <t>Механический аппаратный массаж на массажной кушетке, массажном кресле</t>
  </si>
  <si>
    <t>Ультрафонофорез</t>
  </si>
  <si>
    <t>Ультразвуковая терапия</t>
  </si>
  <si>
    <t>Воздействие факторами механической природы</t>
  </si>
  <si>
    <t>Лазеротерапия, магнитолазеротерапия чрескожная</t>
  </si>
  <si>
    <t>Ультрафиолетовое облучение местное</t>
  </si>
  <si>
    <t>Ультрафиолетовое облучение общее</t>
  </si>
  <si>
    <t>Определение биодозы</t>
  </si>
  <si>
    <t>Магнитотерапия местная</t>
  </si>
  <si>
    <t>Миллиметроволновая терапия</t>
  </si>
  <si>
    <t>Сантиметроволновая терапия</t>
  </si>
  <si>
    <t>Дециметроволновая терапия</t>
  </si>
  <si>
    <t>Ультравысокочастотная терапия</t>
  </si>
  <si>
    <t>Дарсонвализация местная</t>
  </si>
  <si>
    <t>Электротерапия импульсными токами низкой частоты</t>
  </si>
  <si>
    <t>Короткоимпульсная электроаналгезия</t>
  </si>
  <si>
    <t>Амплипульстерапия</t>
  </si>
  <si>
    <t>Диадинамотерапия</t>
  </si>
  <si>
    <t>Электросон, трансцеребральная электротерапия</t>
  </si>
  <si>
    <t>Электростимуляция нервно-мышечных структур в области туловища, конечностей</t>
  </si>
  <si>
    <t>Электростимуляция нервно-мышечных структур в области лица</t>
  </si>
  <si>
    <t>Медикаменты + (лек.р-р)*</t>
  </si>
  <si>
    <t>Электрофорез постоянным, импульсным токами</t>
  </si>
  <si>
    <t xml:space="preserve">Медикаменты </t>
  </si>
  <si>
    <t>Галаванизация общая, местная</t>
  </si>
  <si>
    <t>Электролечение</t>
  </si>
  <si>
    <t>Точечный массаж(акупрессура)</t>
  </si>
  <si>
    <t>Электроакупунктура</t>
  </si>
  <si>
    <t>Электропунктура</t>
  </si>
  <si>
    <t>Аурикулярная рефлексотерапия</t>
  </si>
  <si>
    <t>Прогревание точек акупунктуры минимоксами</t>
  </si>
  <si>
    <t>Прогревание точек акупунктуры полынными сигарами</t>
  </si>
  <si>
    <t>Скальпорефлексотерапия</t>
  </si>
  <si>
    <t>Апликационная рефлексотерапия</t>
  </si>
  <si>
    <t>Вакуумоиглоукалывание</t>
  </si>
  <si>
    <t>Вакуумрефлексотерапия с кровопусканием, стабильный метод</t>
  </si>
  <si>
    <t>Вакуумрефлексотерапия, стабильная методика</t>
  </si>
  <si>
    <t>Поверхностное иглоукалывание</t>
  </si>
  <si>
    <t>Микроиглоукалывание</t>
  </si>
  <si>
    <t>Классическое иглоукалывание (акупунктура)</t>
  </si>
  <si>
    <t>Выявление альгических точек (зон) на ушной раковине</t>
  </si>
  <si>
    <t>Оценка функционального состояния организма по характеристикам пульса методом пальпации</t>
  </si>
  <si>
    <t>Повторная консультация врача-рефлексотерапевта</t>
  </si>
  <si>
    <t>Первичная консультация врача-рефлексотерапевта</t>
  </si>
  <si>
    <t>Рефлексотерапия</t>
  </si>
  <si>
    <t>Подготовка к проведению процедуры массажа</t>
  </si>
  <si>
    <t>Массаж грудного отдела позвоночника</t>
  </si>
  <si>
    <t>Массаж шейно-грудного отдела позвоночника</t>
  </si>
  <si>
    <t>Массаж шеи</t>
  </si>
  <si>
    <t>Массаж тазобедренного сустава</t>
  </si>
  <si>
    <t>Массаж стопы и голени</t>
  </si>
  <si>
    <t>Массаж спины и поясницы</t>
  </si>
  <si>
    <t>Массаж спины</t>
  </si>
  <si>
    <t>Массаж пояснично-крестцовой области</t>
  </si>
  <si>
    <t>Массаж плечевого сустава</t>
  </si>
  <si>
    <t>Массаж области позвоночника</t>
  </si>
  <si>
    <t>Массаж области грудной клетки</t>
  </si>
  <si>
    <t>Массаж нижней конечности и поясницы</t>
  </si>
  <si>
    <t>Массаж нижней конечности</t>
  </si>
  <si>
    <t>Массаж мышц передней брюшной стенки</t>
  </si>
  <si>
    <t>Массаж лучезапястного сустава</t>
  </si>
  <si>
    <t>Массаж локтевого сустава</t>
  </si>
  <si>
    <t>Массаж лица</t>
  </si>
  <si>
    <t>Массаж коленного сустава</t>
  </si>
  <si>
    <t>Массаж кисти и предплечья</t>
  </si>
  <si>
    <t>Массаж голеностопного сустава</t>
  </si>
  <si>
    <t>Массаж воротниковой зоны</t>
  </si>
  <si>
    <t>Массаж верхней конечности</t>
  </si>
  <si>
    <t>Массаж верхн.конечн., надплечья, обл.лопатки</t>
  </si>
  <si>
    <t>Массаж  головы</t>
  </si>
  <si>
    <t>Электрокардиографическое исследование с дозированной физической нагрузкой(велоэргометр)</t>
  </si>
  <si>
    <t>Эхоэнцефалография (М-эхо) на черно-белых аппаратах</t>
  </si>
  <si>
    <t>Электроэнцефалография</t>
  </si>
  <si>
    <t>ЭКГ автоматическая</t>
  </si>
  <si>
    <t xml:space="preserve">Холтеровское мониторирование А/Д </t>
  </si>
  <si>
    <t xml:space="preserve">Холтеровское мониторирование ЭКГ </t>
  </si>
  <si>
    <t>СПГ автоматическая</t>
  </si>
  <si>
    <t>Вызванные потенциалы головного мозга одной модальности</t>
  </si>
  <si>
    <t>Функциональная диагностика</t>
  </si>
  <si>
    <t>Ультразвуковая доплерография одного артериального  бассейна ( сосудов верхних или нижних конечностей, брахиоцефальные сосуды)</t>
  </si>
  <si>
    <t>Дуплексное сканирование сосудов с цветным и энергетическим допплером одного артериального или одного венозного бассейна (сосудов верхних или нижних конечностей)</t>
  </si>
  <si>
    <t>Дуплексное сканирование сосудов с цветным и энергетическим допплером одного артериального или одного венозного бассейна (брахиоцефальных сосудов) аппаратах</t>
  </si>
  <si>
    <t xml:space="preserve"> </t>
  </si>
  <si>
    <t>Эхокардиография (М+В режим+ доплер)</t>
  </si>
  <si>
    <t>УЗИ щитовидной железы с лимфатическими поверхностными узлами</t>
  </si>
  <si>
    <t>УЗИ слюнных желез</t>
  </si>
  <si>
    <t>УЗИ предстательной железы трансректально</t>
  </si>
  <si>
    <t>УЗИ предстательная железа с мочевым пузырем и определением остаточной мочи</t>
  </si>
  <si>
    <t>УЗИ почки, надпочечники, и мочевой пузырь</t>
  </si>
  <si>
    <t>УЗИ почки, надпочечники, и мочевой пузырь с определением остаточной мочи</t>
  </si>
  <si>
    <t>УЗИ почек и надпочечников</t>
  </si>
  <si>
    <t>УЗИ мошонки</t>
  </si>
  <si>
    <t>УЗИ мочевого пузыря с определением остаточной мочи</t>
  </si>
  <si>
    <t>УЗИ мочевого пузыря</t>
  </si>
  <si>
    <t>УЗИ молочной железы с лимфатическими узлами</t>
  </si>
  <si>
    <t>Комплексное УЗИ органов брюшной полости</t>
  </si>
  <si>
    <t>Ультразвуковая диагностика</t>
  </si>
  <si>
    <t>Комфортная палатахирургическое отделение № 342(отоп.п.)</t>
  </si>
  <si>
    <t>Комфортная палата хирургическое отделение № 340(отоп.п.)</t>
  </si>
  <si>
    <t>Комфортная палата хирургическое отделение № 314(отоп.п.)</t>
  </si>
  <si>
    <t>Комфортная палата хирургическое отделение № 312(отоп.п.)</t>
  </si>
  <si>
    <t>Комфортная палата неврологическое отделение № 409 (отоп.п.)</t>
  </si>
  <si>
    <t>Комфортная палата кардиологическое отделение № 310</t>
  </si>
  <si>
    <t>Комфортная палата кардиологическое. отделение № 336</t>
  </si>
  <si>
    <t>Комфортная палата кардиологическое. отделение № 337</t>
  </si>
  <si>
    <t>Комфортная палата неврологическое отделение № 409</t>
  </si>
  <si>
    <t>Комфортная палата кардиологическое отделение № 237(отоп.п.)</t>
  </si>
  <si>
    <t>Комфортная палата кардиологическое отделение № 236(отоп.п.)</t>
  </si>
  <si>
    <t>Консультация врача хирурга</t>
  </si>
  <si>
    <t>Комфортная палата терапевтическое отделение № 537</t>
  </si>
  <si>
    <t>Комфортная палата терапевтическое отделение № 536</t>
  </si>
  <si>
    <t>Комфортная палата терапевтическое отделение № 510 (2-х мест.)</t>
  </si>
  <si>
    <t>Комфортная палата терапевтическое отделение № 538</t>
  </si>
  <si>
    <t xml:space="preserve">Комфортная палата терапевтическое отделение № 535 </t>
  </si>
  <si>
    <t>с 14.10.2016г</t>
  </si>
  <si>
    <t>Консультация врача высшей категории</t>
  </si>
  <si>
    <t>Консультация врача 2 категории</t>
  </si>
  <si>
    <t>Консультация врача 1 категории</t>
  </si>
  <si>
    <t>Терапевтическое, кардиологическое, неврологическое, хирургическое отделения</t>
  </si>
  <si>
    <t>НДС</t>
  </si>
  <si>
    <t xml:space="preserve">НДС </t>
  </si>
  <si>
    <t xml:space="preserve">в т.ч. НДС </t>
  </si>
  <si>
    <t>Стоимость услуги (руб.) до деноминации  31.12.2016г.</t>
  </si>
  <si>
    <t>Наименование услуги</t>
  </si>
  <si>
    <t>платн. Палат без телевизора и без отопления 07.04.16</t>
  </si>
  <si>
    <t xml:space="preserve"> УЗ Витебской городской клинической больницей №1.</t>
  </si>
  <si>
    <t>оказываемых гражданам РБ,  гражданам с видом на жительство</t>
  </si>
  <si>
    <t>ПЕРЕЧЕНЬ ПЛАТНЫХ  МЕДИЦИНСКИХ УСЛУГ</t>
  </si>
  <si>
    <t>___________А.А.Какойченко</t>
  </si>
  <si>
    <t xml:space="preserve"> клинической больницы №1</t>
  </si>
  <si>
    <t xml:space="preserve">Главный врач Витебской городской </t>
  </si>
  <si>
    <t>191-243 ирт</t>
  </si>
  <si>
    <t>Утверждаю</t>
  </si>
  <si>
    <t xml:space="preserve">       Приложение №1 к Приказу УЗ ВГКБ-1 от  ________.2023 № ___</t>
  </si>
  <si>
    <t xml:space="preserve">       Приложение№1  к Приказу  №1 УЗ ВГКБ-1 от  ________.2022 № ___</t>
  </si>
  <si>
    <r>
      <t xml:space="preserve">оказываемых </t>
    </r>
    <r>
      <rPr>
        <b/>
        <i/>
        <u/>
        <sz val="14"/>
        <rFont val="Times New Roman"/>
        <family val="1"/>
        <charset val="204"/>
      </rPr>
      <t>иностранным гражданам,</t>
    </r>
    <r>
      <rPr>
        <b/>
        <i/>
        <sz val="14"/>
        <rFont val="Times New Roman"/>
        <family val="1"/>
        <charset val="204"/>
      </rPr>
      <t xml:space="preserve"> </t>
    </r>
  </si>
  <si>
    <t>Стоимость услуги (руб.) 10.11.2022г.</t>
  </si>
  <si>
    <t>Стоимость услуги (руб.)   31.12.2015г.</t>
  </si>
  <si>
    <t>Терапевтическое, неврологическое, кардиологическое, хирургическое отделения</t>
  </si>
  <si>
    <t>палаты без отопления</t>
  </si>
  <si>
    <t>Консультация врача терапевтического профиля 1 категории</t>
  </si>
  <si>
    <t>21 руб  37 коп</t>
  </si>
  <si>
    <t>Консультация врача терапевтического профиля 2 категории</t>
  </si>
  <si>
    <t>20 руб  77 коп</t>
  </si>
  <si>
    <t>Консультация врача терапевтического профиля высшей категории</t>
  </si>
  <si>
    <t>22 руб  24 коп</t>
  </si>
  <si>
    <t>Консультация врача хирургического профиля 1 категории</t>
  </si>
  <si>
    <t>23 руб  24 коп</t>
  </si>
  <si>
    <t>Консультация врача хирургического профиля 2 категории</t>
  </si>
  <si>
    <t>24 руб  24 коп</t>
  </si>
  <si>
    <t>Консультация врача хирургического профиля высшей категории</t>
  </si>
  <si>
    <t>25 руб  24 коп</t>
  </si>
  <si>
    <t>Консультация врача терапевтического профиля                  кандидата медицинских наук</t>
  </si>
  <si>
    <t>26 руб  4 коп</t>
  </si>
  <si>
    <t xml:space="preserve">Консультация врача хирурга         </t>
  </si>
  <si>
    <t>Отделение гнойной хирургии</t>
  </si>
  <si>
    <t>Пребывание в хирургическом отделении стационара                      (с учетом стоимости питания) 1 койко-день</t>
  </si>
  <si>
    <t>Терапевтическое отделение</t>
  </si>
  <si>
    <t>Пребывание в дневном стационаре терапевтического отделения       1 койко-день</t>
  </si>
  <si>
    <t>9 руб  45 коп</t>
  </si>
  <si>
    <t>Пребывание в терапевтическом отделении стационара                      (с учетом стоимости питания) 1 койко-день</t>
  </si>
  <si>
    <t>20 руб  39 коп</t>
  </si>
  <si>
    <t xml:space="preserve">Стоимость пребывания в комфортных палатах </t>
  </si>
  <si>
    <t>Комфортная палата терапевтическое отделение № 535   1 койко-день</t>
  </si>
  <si>
    <t>4 руб  40 коп</t>
  </si>
  <si>
    <t>Комфортная палата терапевтическое отделение № 536   1 койко-день</t>
  </si>
  <si>
    <t>Комфортная палата терапевтическое отделение № 537   1 койко-день</t>
  </si>
  <si>
    <t>Комфортная палата терапевтическое отделение № 538    1 койко-день</t>
  </si>
  <si>
    <t>5 руб  36 коп</t>
  </si>
  <si>
    <t>Кардиологическое отделение</t>
  </si>
  <si>
    <t>Пребывание в дневном стационаре кардиологического отделения 1 койко-день</t>
  </si>
  <si>
    <t>Пребывание в общей палате стационара (с учетом стоимости питания) 1 койко-день</t>
  </si>
  <si>
    <t>Пребывание в 2-х местной палате стационара (с учетом стоимости питания) 1 койко-день</t>
  </si>
  <si>
    <t>Пребывание в одно местной палате стационара (с учетом стоимости питания) 1 койко-день</t>
  </si>
  <si>
    <t>Неврологическое отделение</t>
  </si>
  <si>
    <t>Пребывание в неврологическом отделении стационара                      (с учетом стоимости питания) 1 койко-день</t>
  </si>
  <si>
    <t>Комфортная палата неврологическое отделение № 423    1 койко-день</t>
  </si>
  <si>
    <t>Пребывание в дневном стационаре кардиологического отделения1 койко-день</t>
  </si>
  <si>
    <t>9 руб  78 коп</t>
  </si>
  <si>
    <t>Пребывание в кардиологического отделении стационара (с учетом стоимости питания) 1 койко-день</t>
  </si>
  <si>
    <t>18 руб  18 коп</t>
  </si>
  <si>
    <t>Комфортная палата кардиологическое отделение № 336</t>
  </si>
  <si>
    <t>Комфортная палата кардиологическое отделение № 337</t>
  </si>
  <si>
    <t>6 руб  45 коп</t>
  </si>
  <si>
    <t>Комфортная палата кардиологическое отделение № 236</t>
  </si>
  <si>
    <t>Комфортная палата кардиологическое отделение № 237</t>
  </si>
  <si>
    <t>Отделение лечебно-профилактической помощи сторонним организациям</t>
  </si>
  <si>
    <t>Проведение медицинских осмотров граждан:</t>
  </si>
  <si>
    <t>Осмотр врачем-гинекологом</t>
  </si>
  <si>
    <t>Осмотр врачем-терапевтом</t>
  </si>
  <si>
    <t>Осмотр врачем-офтальмологом</t>
  </si>
  <si>
    <t>Осмотр врачем-оториноларингологом</t>
  </si>
  <si>
    <t>Осмотр врачем-хирургом</t>
  </si>
  <si>
    <t>Осмотр врачем-неврологом</t>
  </si>
  <si>
    <t>Вибрационная чувствительность</t>
  </si>
  <si>
    <t>Холодовая проба</t>
  </si>
  <si>
    <t>Динамометрия</t>
  </si>
  <si>
    <t xml:space="preserve">Вращательная проба </t>
  </si>
  <si>
    <t>Регистрация освидетельствуемого медрегистратором</t>
  </si>
  <si>
    <t>Вынесение экспертного решения</t>
  </si>
  <si>
    <t>Эндоскопия</t>
  </si>
  <si>
    <t>Консультация врача -хирурга</t>
  </si>
  <si>
    <t>Эзофагогастродуоденоскопия</t>
  </si>
  <si>
    <t>Ректоскопия</t>
  </si>
  <si>
    <t>Ректосигмоколоноскопия</t>
  </si>
  <si>
    <t>Ректосигмоскопия</t>
  </si>
  <si>
    <t>Взятие биопсийного материала</t>
  </si>
  <si>
    <t>42 руб  26 коп</t>
  </si>
  <si>
    <t>8 руб  49 коп</t>
  </si>
  <si>
    <t>12 руб  72 коп</t>
  </si>
  <si>
    <t>12 руб  71 коп</t>
  </si>
  <si>
    <t>25 руб  48 коп</t>
  </si>
  <si>
    <t>21 руб  16 коп</t>
  </si>
  <si>
    <t>16 руб  94 коп</t>
  </si>
  <si>
    <t>38 руб  3 коп</t>
  </si>
  <si>
    <t xml:space="preserve">Дуплексное сканирование сосудов с цветным и энергетическим допплером одного артериального или одного венозного бассейна (брахиоцефальных сосудов) </t>
  </si>
  <si>
    <t>33 руб  82 коп</t>
  </si>
  <si>
    <t>Ультразвуковая допплерография (УЗДГ одного артериального бассейна (брахиоцефальных артерий или артерий верхних конечностей или артерий нижних конечностей) на цветных УЗИ аппаратах</t>
  </si>
  <si>
    <t>Ультразвуковое исследование матки и придатков с мочевым пузырем (трансабдоминально)</t>
  </si>
  <si>
    <t>Ультразвуковое исследование матки и придатков с мочевым пузырем (трансвагинально)</t>
  </si>
  <si>
    <t>36 руб  19 коп</t>
  </si>
  <si>
    <t>РВГ (1 исследование)</t>
  </si>
  <si>
    <t>РЭГ</t>
  </si>
  <si>
    <t>11 руб  60 коп</t>
  </si>
  <si>
    <t>47 руб  27 коп</t>
  </si>
  <si>
    <t xml:space="preserve">Холтеровское мониторирование АД </t>
  </si>
  <si>
    <t>37 руб  10 коп</t>
  </si>
  <si>
    <t>9 руб  2 коп</t>
  </si>
  <si>
    <t>Электромиография (моторные волокна 1 пара н</t>
  </si>
  <si>
    <t>34 руб  32 коп</t>
  </si>
  <si>
    <t>8 руб  32 коп</t>
  </si>
  <si>
    <t>2 руб  28 коп</t>
  </si>
  <si>
    <t>4 руб  70 коп</t>
  </si>
  <si>
    <t>3 руб  52 коп</t>
  </si>
  <si>
    <t>2 руб  38 коп</t>
  </si>
  <si>
    <t>4 руб  73 коп</t>
  </si>
  <si>
    <t>5 руб  87 коп</t>
  </si>
  <si>
    <t>3 руб  59 коп</t>
  </si>
  <si>
    <t>4 руб  66 коп</t>
  </si>
  <si>
    <t>1 руб  16 коп</t>
  </si>
  <si>
    <t xml:space="preserve">1 1руб  </t>
  </si>
  <si>
    <t>5 руб  90 коп</t>
  </si>
  <si>
    <t>7 руб  60 коп</t>
  </si>
  <si>
    <t>11 руб  85 коп</t>
  </si>
  <si>
    <t>15 руб  9 коп</t>
  </si>
  <si>
    <t>3 руб  31 коп</t>
  </si>
  <si>
    <t>Медикаменты + (лек.р-р)</t>
  </si>
  <si>
    <t>4 руб  92 коп</t>
  </si>
  <si>
    <t>9 руб  36 коп</t>
  </si>
  <si>
    <t>Ультрофиолетовое облучение общее</t>
  </si>
  <si>
    <t>Медикаменты+*</t>
  </si>
  <si>
    <t>распечатано</t>
  </si>
  <si>
    <t>Взятие крови из пальца (исследование одного показателя)</t>
  </si>
  <si>
    <t xml:space="preserve">Взятие крови из пальца </t>
  </si>
  <si>
    <t>Общий анализ мочи</t>
  </si>
  <si>
    <t>Обнаружение трихомонад и гонококков в препаратах окрашенных метиленовым синим отделяемого мочеполовых органов</t>
  </si>
  <si>
    <t>Обнаружение трихомонад и гонококков  окрашенных по Граму препаратах отделяемого мочеполовых органов</t>
  </si>
  <si>
    <t>Определение общего белка сыворотки крови</t>
  </si>
  <si>
    <t>Определение активности аспартатаминотрансферазы кинетическим методом</t>
  </si>
  <si>
    <t>Определение активированного частичного тромбопластинового времени (АЧТВ)</t>
  </si>
  <si>
    <t>Определение протромбинового времени с тромбопластин кальциевой смесью</t>
  </si>
  <si>
    <t xml:space="preserve">Определение тромбинового времени </t>
  </si>
  <si>
    <r>
      <t xml:space="preserve">R-графия нижней челюсти </t>
    </r>
    <r>
      <rPr>
        <sz val="16"/>
        <color indexed="9"/>
        <rFont val="Times New Roman"/>
        <family val="1"/>
        <charset val="204"/>
      </rPr>
      <t>в 1-й проекции</t>
    </r>
  </si>
  <si>
    <t>Консультация кандидата наук</t>
  </si>
  <si>
    <t>изменено</t>
  </si>
  <si>
    <t>Экстракорпоральное ультрофиолетовое облучение аутокрови</t>
  </si>
  <si>
    <t xml:space="preserve">Оториноларингологические услуги: </t>
  </si>
  <si>
    <t xml:space="preserve"> Прием врача-оториноларинголога первичный</t>
  </si>
  <si>
    <t xml:space="preserve"> Прием врача-оториноларинголога повторный</t>
  </si>
  <si>
    <t xml:space="preserve">Манипуляции: </t>
  </si>
  <si>
    <t>Промывание наружного слухового прохода</t>
  </si>
  <si>
    <t xml:space="preserve"> Удаление серной пробки</t>
  </si>
  <si>
    <t>Удаление инородного тела из уха</t>
  </si>
  <si>
    <t>Продувание слуховых труб по Политцеру(1 сеанс)</t>
  </si>
  <si>
    <t>Продувание слуховых труб катетором с введением лекарств(1сеанс)</t>
  </si>
  <si>
    <t xml:space="preserve"> Миринготомия (парацентез)</t>
  </si>
  <si>
    <t xml:space="preserve"> Акуметрия (исследование слуха шепотной речью, камертонами)</t>
  </si>
  <si>
    <t xml:space="preserve"> Промывание хронического уха аттиковой канюлей</t>
  </si>
  <si>
    <t xml:space="preserve"> Массаж барабанной перепонки</t>
  </si>
  <si>
    <t xml:space="preserve"> Туалет уха</t>
  </si>
  <si>
    <t>Вскрытие  абсцедирующего  фурункула  наружного  слухового прохода</t>
  </si>
  <si>
    <t xml:space="preserve"> Первичная хирургическая обработка раны</t>
  </si>
  <si>
    <t xml:space="preserve"> Обработка слизистой носа, глотки гортани лекарственными препаратами</t>
  </si>
  <si>
    <t xml:space="preserve"> Промывание лакун миндалин</t>
  </si>
  <si>
    <t xml:space="preserve"> Радиокаутеризация нижних носовых раковин</t>
  </si>
  <si>
    <t xml:space="preserve"> Удаление инородного тела гортаноглотки</t>
  </si>
  <si>
    <t xml:space="preserve"> Внутригортанное вливание лекарственных средств</t>
  </si>
  <si>
    <t xml:space="preserve"> Пункция верхнечелюстной пазухи</t>
  </si>
  <si>
    <t xml:space="preserve"> Удаление инородного тела из носа</t>
  </si>
  <si>
    <t xml:space="preserve"> Вскрытие абсцедирующих фурункулов носа</t>
  </si>
  <si>
    <t xml:space="preserve"> Анемизация слизистых носа и носоглотки</t>
  </si>
  <si>
    <t xml:space="preserve"> Анестезия слизистых</t>
  </si>
  <si>
    <t xml:space="preserve"> Наложение повязки</t>
  </si>
  <si>
    <t xml:space="preserve"> Передняя тампонада носа</t>
  </si>
  <si>
    <t xml:space="preserve"> Расширение перитон-зиллярного абсцесса</t>
  </si>
  <si>
    <t xml:space="preserve"> Радиокаутеризация папиллом (гранул) ротоглотки, носа</t>
  </si>
  <si>
    <t xml:space="preserve"> Ручная репозиция костей носа при переломах с тампонадой и наложением повязки</t>
  </si>
  <si>
    <t xml:space="preserve"> Вакуумный дренаж околоносовых пазух по Зондерману  и Проетцу</t>
  </si>
  <si>
    <t xml:space="preserve"> Вскрытие паратонзиллярных абсцессов</t>
  </si>
  <si>
    <t xml:space="preserve"> Увулотомия (лечение храпа)</t>
  </si>
  <si>
    <t xml:space="preserve"> Снятие швов</t>
  </si>
  <si>
    <t xml:space="preserve"> Полипотомия носа</t>
  </si>
  <si>
    <t xml:space="preserve"> Телеэндоскопия лор-органов</t>
  </si>
  <si>
    <t xml:space="preserve"> Лазерная вапоризация остатков небных миндалин после ранее произведенной тонзиллотомии или тонзилэктомии</t>
  </si>
  <si>
    <t xml:space="preserve"> Лазерная санация при хроническом компенси-рованном тонзиллите</t>
  </si>
  <si>
    <t xml:space="preserve"> Вапоризация лазером фарингомик зов и тонзилломикозов</t>
  </si>
  <si>
    <t xml:space="preserve"> Фотокоагуляция нижних носовых раковин</t>
  </si>
  <si>
    <t xml:space="preserve"> Рассечение синехий (рубцов) носовых ходов лазером</t>
  </si>
  <si>
    <t xml:space="preserve"> Исследование уха под микроскопом</t>
  </si>
  <si>
    <t xml:space="preserve"> Забор материала для лабораторных исследований</t>
  </si>
  <si>
    <t xml:space="preserve"> Забор мазков-отпечатков из гортаноглотки на цитологию</t>
  </si>
  <si>
    <t xml:space="preserve"> Забор материала из носа на эозинофилы</t>
  </si>
  <si>
    <t xml:space="preserve"> Забор материала для микробиологического исследования</t>
  </si>
  <si>
    <t>Операции:</t>
  </si>
  <si>
    <t>Резекция носовой перегородки</t>
  </si>
  <si>
    <t>Манипуляции общего назначения</t>
  </si>
  <si>
    <t>Внутримышечная инъекция</t>
  </si>
  <si>
    <t>Внутривенное капельное введение раствора лекарственного ср-ва об. 200 мл.</t>
  </si>
  <si>
    <t>Внутривенное капельное введение раствора лекарственного ср-ва об. 400 мл.</t>
  </si>
  <si>
    <t>Внутривенное капельное введение раствора лекарственного ср-ва об. 800 мл.</t>
  </si>
  <si>
    <t>Подкожная инъекция</t>
  </si>
  <si>
    <t>Внутривенное струйное введение лекарственных средств</t>
  </si>
  <si>
    <t>Внутрикожная инъекция</t>
  </si>
  <si>
    <t>Измерение артериального давления</t>
  </si>
  <si>
    <t>Промывание желудка</t>
  </si>
  <si>
    <t>??</t>
  </si>
  <si>
    <t xml:space="preserve">Приложение №1  к Приказу УЗ ВГКБ-1 от              .2022 №    </t>
  </si>
  <si>
    <r>
      <t xml:space="preserve">                 оказываемых</t>
    </r>
    <r>
      <rPr>
        <b/>
        <i/>
        <u/>
        <sz val="14"/>
        <rFont val="Times New Roman"/>
        <family val="1"/>
        <charset val="204"/>
      </rPr>
      <t xml:space="preserve"> гражданам по договорам добровольного медицинского страхования</t>
    </r>
    <r>
      <rPr>
        <b/>
        <i/>
        <sz val="14"/>
        <rFont val="Times New Roman"/>
        <family val="1"/>
        <charset val="204"/>
      </rPr>
      <t xml:space="preserve"> </t>
    </r>
  </si>
  <si>
    <t>Стоимость услуги (руб.)10.11.2022г.</t>
  </si>
  <si>
    <t>Терапевтическое, неврологическое, кардиологическое отделения</t>
  </si>
  <si>
    <t>Пребывание в дневном стационаре</t>
  </si>
  <si>
    <t>Пребывание в дневном стационаре терапевтического отделения     1 койко-день</t>
  </si>
  <si>
    <t>Пребывание в дневном стационаре оториноларингологического отделения 1 койко-день</t>
  </si>
  <si>
    <t>Пребывание в общей палате оториноларингологического отделения стационара  (с учетом стоимости питания) 1 койко-день</t>
  </si>
  <si>
    <t>Пребывание в  терапевтическом отделении стационара  (с учетом стоимости питания) 1 койко-день</t>
  </si>
  <si>
    <t>Пребывание в общей палате неврологического отделения стационара  (с учетом стоимости питания) 1 койко-день</t>
  </si>
  <si>
    <t>Пребывание в отделениях стационара в комфортной палате</t>
  </si>
  <si>
    <t>Пребывание в  неврологическом отделении стационара  (с учетом стоимости питания) 1 койко-день</t>
  </si>
  <si>
    <t>Комфортная палата оториноларинголог. отделение № 337   1 койко-день</t>
  </si>
  <si>
    <t>Комфортная палата оториноларинголог. отделение № 336    1 койко-день</t>
  </si>
  <si>
    <t>ЦГД</t>
  </si>
  <si>
    <t>Холтеровское мониторирование А/Д</t>
  </si>
  <si>
    <t>Выявление альгических точек (зон) на кистях</t>
  </si>
  <si>
    <t>Ингаляции ультрозвуковые</t>
  </si>
  <si>
    <t>Анализ крови ( 3 показателя)</t>
  </si>
  <si>
    <t>Обнаружение глюкозы экспрес тестом</t>
  </si>
  <si>
    <t>Определение активности аспартат аминотрансферазы кинетическим методом</t>
  </si>
  <si>
    <t>скрыт рентген с 539 по 653 не пересчитан</t>
  </si>
  <si>
    <t xml:space="preserve">R-графия нижней челюсти </t>
  </si>
  <si>
    <r>
      <t>Продувание слуховых труб катетором с введением лекарств</t>
    </r>
    <r>
      <rPr>
        <sz val="14"/>
        <rFont val="Times New Roman"/>
        <family val="1"/>
        <charset val="204"/>
      </rPr>
      <t>(</t>
    </r>
    <r>
      <rPr>
        <sz val="16"/>
        <rFont val="Times New Roman"/>
        <family val="1"/>
        <charset val="204"/>
      </rPr>
      <t>1сеанс</t>
    </r>
    <r>
      <rPr>
        <sz val="14"/>
        <rFont val="Times New Roman"/>
        <family val="1"/>
        <charset val="204"/>
      </rPr>
      <t>)</t>
    </r>
  </si>
  <si>
    <t xml:space="preserve"> Вскрытие перитонзиллярных абсцессов</t>
  </si>
  <si>
    <t>Операция по поводу послеоперационной вентральной грыжи(простой) с использованием аллопластики (1.05.22)</t>
  </si>
  <si>
    <t>Пребывание в хирургическом отделении стационара (с учетом стоимости питания) 1 койко-день</t>
  </si>
  <si>
    <t>не пресчитано</t>
  </si>
  <si>
    <r>
      <t xml:space="preserve">Стоимость услуги (руб.) </t>
    </r>
    <r>
      <rPr>
        <b/>
        <sz val="12"/>
        <color indexed="10"/>
        <rFont val="Times New Roman"/>
        <family val="1"/>
        <charset val="204"/>
      </rPr>
      <t>10.11.2022г.</t>
    </r>
  </si>
  <si>
    <t xml:space="preserve">                                       Прейскурант  на 20.03.2023</t>
  </si>
  <si>
    <t xml:space="preserve">                                                 по        УЗ" ВГКБ №1"</t>
  </si>
  <si>
    <t xml:space="preserve">                  на услуги  кинезиологического тейпирования</t>
  </si>
  <si>
    <t xml:space="preserve">   для граждан РБ, граждан с видом на жительство</t>
  </si>
  <si>
    <t xml:space="preserve">      Наименование услуги</t>
  </si>
  <si>
    <t>Стоимость,руб</t>
  </si>
  <si>
    <t xml:space="preserve">Консультация
</t>
  </si>
  <si>
    <t>предплечья-бедра (Ингибиция/фацилятация дельтовидной мышцы, бицепса плеча, трицепса)</t>
  </si>
  <si>
    <t xml:space="preserve">       Приложение к Приказу УЗ ВГКБ-1 от  ________.2023 № ___</t>
  </si>
  <si>
    <r>
      <t>Стоимость услуги (руб.)20</t>
    </r>
    <r>
      <rPr>
        <b/>
        <sz val="12"/>
        <color indexed="10"/>
        <rFont val="Times New Roman"/>
        <family val="1"/>
        <charset val="204"/>
      </rPr>
      <t>.02.2023г.</t>
    </r>
  </si>
  <si>
    <t>Эхокардиография (М+В режим+ доплер+цветное картирование+тканевая доплерография)</t>
  </si>
  <si>
    <t>Суставы парные (тазобедренный, коленный, плечевой, локтевой, голеностопный, лучезапястный)</t>
  </si>
  <si>
    <t>Суставы непарные</t>
  </si>
  <si>
    <t>Электромиграфия стандартная с исследованием моторных волокон</t>
  </si>
  <si>
    <t>11 листов</t>
  </si>
  <si>
    <t>Стоимость услуги (руб.) 20.02.2023г.</t>
  </si>
  <si>
    <t xml:space="preserve">Приложение к Приказу УЗ ВГКБ-1 от              .2023 №    </t>
  </si>
  <si>
    <t>Стоимость услуги (руб. )20.02.2023г.</t>
  </si>
  <si>
    <r>
      <t xml:space="preserve">Стоимость услуги (руб.) </t>
    </r>
    <r>
      <rPr>
        <b/>
        <sz val="12"/>
        <color indexed="10"/>
        <rFont val="Times New Roman"/>
        <family val="1"/>
        <charset val="204"/>
      </rPr>
      <t>24.05.2023г.</t>
    </r>
  </si>
  <si>
    <t xml:space="preserve"> Кардиологическое, неврологическое, хирургическое отделения</t>
  </si>
  <si>
    <t>Операция септопластика с радиоволновой каутеризацией нижних носовых раковин</t>
  </si>
  <si>
    <t>Медикаменты*</t>
  </si>
  <si>
    <t>ИТОГО</t>
  </si>
  <si>
    <t>Консультация врача специалиста хирургического * профиля 1 категории</t>
  </si>
  <si>
    <r>
      <t xml:space="preserve">*Примечание: тариф и медикаменты расчитаны без учета стоимости </t>
    </r>
    <r>
      <rPr>
        <b/>
        <i/>
        <sz val="20"/>
        <rFont val="Times New Roman"/>
        <family val="1"/>
        <charset val="204"/>
      </rPr>
      <t>носового тампона</t>
    </r>
    <r>
      <rPr>
        <i/>
        <sz val="20"/>
        <rFont val="Times New Roman"/>
        <family val="1"/>
        <charset val="204"/>
      </rPr>
      <t>, который оплачивается пациентом отдельно(по желанию) в установленном законодательством порядке</t>
    </r>
  </si>
  <si>
    <t>оказываемых оказываемых иностранным гражданам,</t>
  </si>
  <si>
    <r>
      <t xml:space="preserve">Стоимость услуги (руб.) </t>
    </r>
    <r>
      <rPr>
        <b/>
        <sz val="12"/>
        <color indexed="10"/>
        <rFont val="Times New Roman"/>
        <family val="1"/>
        <charset val="204"/>
      </rPr>
      <t>23.05.2023г.</t>
    </r>
  </si>
  <si>
    <t>Подготовка к проведению анестезии и постнаркозное наблюдение</t>
  </si>
  <si>
    <t>Сбалансированная анестезия с искусственной вентиляцией легких</t>
  </si>
  <si>
    <t xml:space="preserve">     оказываемых гражданам по договорам добровольного медицинского страхования </t>
  </si>
  <si>
    <r>
      <t xml:space="preserve">Стоимость услуги (руб.) </t>
    </r>
    <r>
      <rPr>
        <b/>
        <sz val="12"/>
        <color indexed="10"/>
        <rFont val="Times New Roman"/>
        <family val="1"/>
        <charset val="204"/>
      </rPr>
      <t>28.04.2023г.</t>
    </r>
  </si>
  <si>
    <t>Консультация врача специалиста хирургического* профиля высшей категории</t>
  </si>
  <si>
    <t>Консультация врача специалиста терапевтического** профиля 1 категории</t>
  </si>
  <si>
    <t>Консультация врача специалиста терапевтического** профиля высшей категории</t>
  </si>
  <si>
    <t>Консультация врача специалиста терапевтического** профиля второй категории</t>
  </si>
  <si>
    <t>Консультация (повторная) врача специалиста хирургического * профиля 1 категории</t>
  </si>
  <si>
    <t>Консультация (повторная) врача специалиста хирургического* профиля высшей категории</t>
  </si>
  <si>
    <t>* врач-хирург, врач-оториноларинголог,  врач-эндоскопист, врач-травматолог-ортопед</t>
  </si>
  <si>
    <t>Консультация врача специалиста хирургического* профиля 1 категории</t>
  </si>
  <si>
    <t>Консультация(повторная) врача специалиста хирургического* профиля 1 категории</t>
  </si>
  <si>
    <t>Консультация врача специалиста терапевтического**профиля 1 категории</t>
  </si>
  <si>
    <t>Консультация (повторная) врача специалиста хирургического* профиля 1 категории</t>
  </si>
  <si>
    <t>Консультация (повторная)врача специалиста хирургического* профиля высшей категории</t>
  </si>
  <si>
    <t>** врач -кардиолог, врач- терапевт, врач-невролог</t>
  </si>
  <si>
    <r>
      <t xml:space="preserve">Стоимость услуги (руб.) </t>
    </r>
    <r>
      <rPr>
        <b/>
        <sz val="12"/>
        <color indexed="10"/>
        <rFont val="Times New Roman"/>
        <family val="1"/>
        <charset val="204"/>
      </rPr>
      <t>10.05.2023г.</t>
    </r>
  </si>
  <si>
    <t>Консультация врача - проктолога высшей категории (первичная)</t>
  </si>
  <si>
    <t>Консультация врача - проктолога  высшей категории (повторная)</t>
  </si>
  <si>
    <t>Аноскопия</t>
  </si>
  <si>
    <t>Лигирование геморроидальных узлов латексными кольцами</t>
  </si>
  <si>
    <t>Двойное лигирование геморроидальных узлов латексными кольцами</t>
  </si>
  <si>
    <t>Операция радиоволновая увулопалатофарингопластика</t>
  </si>
  <si>
    <t>Туалет полости носа</t>
  </si>
  <si>
    <t>Тампон носовой</t>
  </si>
  <si>
    <r>
      <t xml:space="preserve">Примечание: тариф и медикаменты расчитаны без учета стоимости </t>
    </r>
    <r>
      <rPr>
        <b/>
        <i/>
        <sz val="20"/>
        <rFont val="Times New Roman"/>
        <family val="1"/>
        <charset val="204"/>
      </rPr>
      <t>носового тампона</t>
    </r>
    <r>
      <rPr>
        <i/>
        <sz val="20"/>
        <rFont val="Times New Roman"/>
        <family val="1"/>
        <charset val="204"/>
      </rPr>
      <t>, который оплачивается пациентом отдельно(по желанию) в установленном законодательством порядке</t>
    </r>
  </si>
  <si>
    <t xml:space="preserve">       Приложение №1 к Приказу УЗ ВГКБ-1 от 30.06.2023 № ___</t>
  </si>
  <si>
    <t xml:space="preserve">Зам.главного врача Витебской городской </t>
  </si>
  <si>
    <t>___________Е.В.Кулякин</t>
  </si>
  <si>
    <r>
      <t xml:space="preserve">Стоимость услуги (руб.) </t>
    </r>
    <r>
      <rPr>
        <b/>
        <sz val="12"/>
        <color indexed="10"/>
        <rFont val="Times New Roman"/>
        <family val="1"/>
        <charset val="204"/>
      </rPr>
      <t>01.07.2023г.</t>
    </r>
  </si>
  <si>
    <t>Терапевтическое, кардиологическое, неврологическое отделения</t>
  </si>
  <si>
    <t>Комфортная палата неврологическое отделение № 423</t>
  </si>
  <si>
    <t>Дуплексное сканирование сосудов с цветным и энергетическим допплером одного артериального или одного венозного бассейна (брахиоцефальных сосудов) на цветных УЗИ аппаратах</t>
  </si>
  <si>
    <t>Операция грыжесечение пупочной грыжи с использованием аллопластики</t>
  </si>
  <si>
    <t>*+сетка (оплата отдельно)</t>
  </si>
  <si>
    <t>Операция по поводу послеоперационной вентральной грыжи (простой)с использованием аллопластики</t>
  </si>
  <si>
    <t>Операция грыжесечение  по поводу паховой грыжи с использованием аллопластики</t>
  </si>
  <si>
    <t>,</t>
  </si>
  <si>
    <t>Операция грыжесечение пупочной грыжи с диастазом мышщ живота использованием аллопластики</t>
  </si>
  <si>
    <t>Лапароскопическая герниопластика (пупочная грыжа)</t>
  </si>
  <si>
    <t>Лапароскопическая герниопластика (паховая грыжа)</t>
  </si>
  <si>
    <t>Лапароскопическая герниопластика (пупочная с диастазом)</t>
  </si>
  <si>
    <t>Лапароскопическая герниопластика (вентральная)</t>
  </si>
  <si>
    <t>Примечание:</t>
  </si>
  <si>
    <t>тариф и медикаменты расчитаны без учета стоимости сетчатого импланта, который оплачивается пациентом</t>
  </si>
  <si>
    <t xml:space="preserve"> дополнительно в установленном законодательством порядке</t>
  </si>
  <si>
    <t xml:space="preserve">оказываемых иностранным гражданам </t>
  </si>
  <si>
    <t>Лапароскопическая герниопластика</t>
  </si>
  <si>
    <t>тариф и медикаменты расчитаны без учета стоимости сетчатого импланта, который оплачивается пациентом дополнительно</t>
  </si>
  <si>
    <t xml:space="preserve"> в установленном законодательством порядке</t>
  </si>
  <si>
    <t xml:space="preserve">   оказываемых гражданам по договорам добровольного медицинского страхования</t>
  </si>
  <si>
    <t xml:space="preserve">       Приложение к Приказу УЗ ВГКБ-1 от  ________.2022 № ___</t>
  </si>
  <si>
    <r>
      <t xml:space="preserve">Стоимость услуги (руб.) </t>
    </r>
    <r>
      <rPr>
        <b/>
        <sz val="12"/>
        <color indexed="10"/>
        <rFont val="Times New Roman"/>
        <family val="1"/>
        <charset val="204"/>
      </rPr>
      <t>05.08.2022г.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</si>
</sst>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#,##0.0"/>
  </numFmts>
  <fonts count="102" x14ac:knownFonts="1">
    <font>
      <sz val="10"/>
      <name val="Arial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2"/>
      <color indexed="10"/>
      <name val="Times New Roman"/>
      <family val="1"/>
      <charset val="204"/>
    </font>
    <font>
      <i/>
      <sz val="22"/>
      <name val="Times New Roman"/>
      <family val="1"/>
      <charset val="204"/>
    </font>
    <font>
      <sz val="10"/>
      <name val="Arial Cyr"/>
      <charset val="204"/>
    </font>
    <font>
      <sz val="22"/>
      <name val="Times New Roman"/>
      <family val="1"/>
      <charset val="204"/>
    </font>
    <font>
      <sz val="22"/>
      <name val="Arial"/>
      <family val="2"/>
      <charset val="204"/>
    </font>
    <font>
      <b/>
      <sz val="22"/>
      <name val="Times New Roman"/>
      <family val="1"/>
      <charset val="204"/>
    </font>
    <font>
      <sz val="24"/>
      <name val="Arial"/>
      <family val="2"/>
      <charset val="204"/>
    </font>
    <font>
      <b/>
      <i/>
      <sz val="14"/>
      <color indexed="9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4"/>
      <name val="Arial"/>
      <family val="2"/>
      <charset val="204"/>
    </font>
    <font>
      <b/>
      <i/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color indexed="12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4"/>
      <color indexed="10"/>
      <name val="Times New Roman"/>
      <family val="1"/>
      <charset val="204"/>
    </font>
    <font>
      <b/>
      <i/>
      <sz val="2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b/>
      <sz val="22"/>
      <color indexed="12"/>
      <name val="Times New Roman"/>
      <family val="1"/>
      <charset val="204"/>
    </font>
    <font>
      <b/>
      <i/>
      <sz val="2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24"/>
      <name val="Arial"/>
      <family val="2"/>
      <charset val="204"/>
    </font>
    <font>
      <b/>
      <sz val="12"/>
      <name val="Arial"/>
      <family val="2"/>
      <charset val="204"/>
    </font>
    <font>
      <sz val="22"/>
      <color indexed="10"/>
      <name val="Times New Roman"/>
      <family val="1"/>
      <charset val="204"/>
    </font>
    <font>
      <b/>
      <sz val="22"/>
      <color indexed="4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i/>
      <sz val="2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i/>
      <sz val="14"/>
      <color indexed="9"/>
      <name val="Times New Roman"/>
      <family val="1"/>
      <charset val="204"/>
    </font>
    <font>
      <sz val="2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indexed="12"/>
      <name val="Arial Cyr"/>
      <family val="2"/>
      <charset val="204"/>
    </font>
    <font>
      <sz val="11"/>
      <name val="Arial Cyr"/>
      <family val="2"/>
      <charset val="204"/>
    </font>
    <font>
      <sz val="16"/>
      <color indexed="9"/>
      <name val="Times New Roman"/>
      <family val="1"/>
      <charset val="204"/>
    </font>
    <font>
      <b/>
      <sz val="14"/>
      <color indexed="9"/>
      <name val="Arial"/>
      <family val="2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i/>
      <sz val="8"/>
      <name val="Arial"/>
      <family val="2"/>
      <charset val="204"/>
    </font>
    <font>
      <b/>
      <i/>
      <u/>
      <sz val="14"/>
      <name val="Times New Roman"/>
      <family val="1"/>
      <charset val="204"/>
    </font>
    <font>
      <b/>
      <i/>
      <sz val="14"/>
      <color indexed="10"/>
      <name val="Times New Roman"/>
      <family val="1"/>
      <charset val="204"/>
    </font>
    <font>
      <sz val="11"/>
      <color indexed="9"/>
      <name val="Arial"/>
      <family val="2"/>
      <charset val="204"/>
    </font>
    <font>
      <b/>
      <sz val="14"/>
      <name val="Arial Cyr"/>
      <charset val="204"/>
    </font>
    <font>
      <sz val="11"/>
      <color indexed="9"/>
      <name val="Arial Cyr"/>
      <family val="2"/>
      <charset val="204"/>
    </font>
    <font>
      <b/>
      <sz val="14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name val="Arial Cyr"/>
      <family val="2"/>
      <charset val="204"/>
    </font>
    <font>
      <b/>
      <sz val="16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color indexed="10"/>
      <name val="Times New Roman"/>
      <family val="1"/>
      <charset val="204"/>
    </font>
    <font>
      <b/>
      <sz val="16"/>
      <name val="Arial"/>
      <family val="2"/>
      <charset val="204"/>
    </font>
    <font>
      <sz val="20"/>
      <color indexed="10"/>
      <name val="Times New Roman"/>
      <family val="1"/>
      <charset val="204"/>
    </font>
    <font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b/>
      <sz val="18"/>
      <name val="Arial Cyr"/>
      <family val="2"/>
      <charset val="204"/>
    </font>
    <font>
      <i/>
      <sz val="16"/>
      <name val="Times New Roman"/>
      <family val="1"/>
      <charset val="204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  <font>
      <b/>
      <i/>
      <sz val="18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3"/>
      <name val="Arial"/>
      <family val="2"/>
      <charset val="204"/>
    </font>
    <font>
      <i/>
      <sz val="13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b/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6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6800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802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8" fillId="3" borderId="0" xfId="0" applyFont="1" applyFill="1"/>
    <xf numFmtId="0" fontId="0" fillId="0" borderId="4" xfId="0" applyBorder="1"/>
    <xf numFmtId="0" fontId="10" fillId="3" borderId="0" xfId="0" applyFont="1" applyFill="1"/>
    <xf numFmtId="0" fontId="0" fillId="2" borderId="0" xfId="0" applyFill="1"/>
    <xf numFmtId="4" fontId="0" fillId="2" borderId="0" xfId="0" applyNumberFormat="1" applyFill="1"/>
    <xf numFmtId="164" fontId="2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12" fillId="2" borderId="0" xfId="0" applyFont="1" applyFill="1"/>
    <xf numFmtId="0" fontId="10" fillId="2" borderId="0" xfId="0" applyFont="1" applyFill="1"/>
    <xf numFmtId="4" fontId="13" fillId="2" borderId="0" xfId="0" applyNumberFormat="1" applyFont="1" applyFill="1"/>
    <xf numFmtId="0" fontId="13" fillId="2" borderId="0" xfId="0" applyFont="1" applyFill="1"/>
    <xf numFmtId="2" fontId="14" fillId="2" borderId="0" xfId="0" applyNumberFormat="1" applyFont="1" applyFill="1" applyProtection="1">
      <protection locked="0"/>
    </xf>
    <xf numFmtId="2" fontId="14" fillId="2" borderId="1" xfId="0" applyNumberFormat="1" applyFont="1" applyFill="1" applyBorder="1" applyProtection="1">
      <protection locked="0"/>
    </xf>
    <xf numFmtId="4" fontId="12" fillId="2" borderId="15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164" fontId="15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left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left"/>
      <protection locked="0"/>
    </xf>
    <xf numFmtId="2" fontId="14" fillId="2" borderId="16" xfId="0" applyNumberFormat="1" applyFont="1" applyFill="1" applyBorder="1" applyProtection="1">
      <protection locked="0"/>
    </xf>
    <xf numFmtId="2" fontId="14" fillId="2" borderId="17" xfId="0" applyNumberFormat="1" applyFont="1" applyFill="1" applyBorder="1" applyProtection="1">
      <protection locked="0"/>
    </xf>
    <xf numFmtId="2" fontId="14" fillId="2" borderId="2" xfId="0" applyNumberFormat="1" applyFont="1" applyFill="1" applyBorder="1" applyProtection="1">
      <protection locked="0"/>
    </xf>
    <xf numFmtId="2" fontId="14" fillId="2" borderId="0" xfId="0" applyNumberFormat="1" applyFont="1" applyFill="1"/>
    <xf numFmtId="2" fontId="14" fillId="2" borderId="18" xfId="0" applyNumberFormat="1" applyFont="1" applyFill="1" applyBorder="1"/>
    <xf numFmtId="4" fontId="19" fillId="2" borderId="0" xfId="0" applyNumberFormat="1" applyFont="1" applyFill="1"/>
    <xf numFmtId="3" fontId="20" fillId="2" borderId="19" xfId="0" applyNumberFormat="1" applyFont="1" applyFill="1" applyBorder="1" applyAlignment="1" applyProtection="1">
      <alignment horizontal="center"/>
      <protection locked="0"/>
    </xf>
    <xf numFmtId="0" fontId="21" fillId="2" borderId="20" xfId="0" applyFont="1" applyFill="1" applyBorder="1" applyAlignment="1" applyProtection="1">
      <alignment horizontal="left"/>
      <protection locked="0"/>
    </xf>
    <xf numFmtId="2" fontId="14" fillId="2" borderId="21" xfId="0" applyNumberFormat="1" applyFont="1" applyFill="1" applyBorder="1"/>
    <xf numFmtId="3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23" xfId="0" applyFont="1" applyFill="1" applyBorder="1"/>
    <xf numFmtId="3" fontId="12" fillId="2" borderId="0" xfId="0" applyNumberFormat="1" applyFont="1" applyFill="1" applyProtection="1">
      <protection locked="0"/>
    </xf>
    <xf numFmtId="3" fontId="12" fillId="2" borderId="16" xfId="0" applyNumberFormat="1" applyFont="1" applyFill="1" applyBorder="1" applyProtection="1">
      <protection locked="0"/>
    </xf>
    <xf numFmtId="4" fontId="12" fillId="2" borderId="0" xfId="0" applyNumberFormat="1" applyFont="1" applyFill="1" applyProtection="1"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17" xfId="0" applyFont="1" applyFill="1" applyBorder="1" applyAlignment="1" applyProtection="1">
      <alignment horizontal="left"/>
      <protection locked="0"/>
    </xf>
    <xf numFmtId="3" fontId="12" fillId="2" borderId="24" xfId="0" applyNumberFormat="1" applyFont="1" applyFill="1" applyBorder="1" applyProtection="1">
      <protection locked="0"/>
    </xf>
    <xf numFmtId="0" fontId="12" fillId="2" borderId="25" xfId="0" applyFont="1" applyFill="1" applyBorder="1" applyAlignment="1" applyProtection="1">
      <alignment horizontal="left"/>
      <protection locked="0"/>
    </xf>
    <xf numFmtId="0" fontId="12" fillId="2" borderId="26" xfId="0" applyFont="1" applyFill="1" applyBorder="1" applyAlignment="1" applyProtection="1">
      <alignment horizontal="left"/>
      <protection locked="0"/>
    </xf>
    <xf numFmtId="1" fontId="12" fillId="2" borderId="0" xfId="0" applyNumberFormat="1" applyFont="1" applyFill="1"/>
    <xf numFmtId="1" fontId="12" fillId="2" borderId="18" xfId="0" applyNumberFormat="1" applyFont="1" applyFill="1" applyBorder="1"/>
    <xf numFmtId="4" fontId="22" fillId="2" borderId="0" xfId="0" applyNumberFormat="1" applyFont="1" applyFill="1" applyProtection="1">
      <protection locked="0"/>
    </xf>
    <xf numFmtId="0" fontId="16" fillId="2" borderId="27" xfId="0" applyFont="1" applyFill="1" applyBorder="1" applyAlignment="1" applyProtection="1">
      <alignment horizontal="left"/>
      <protection locked="0"/>
    </xf>
    <xf numFmtId="0" fontId="16" fillId="2" borderId="28" xfId="0" applyFont="1" applyFill="1" applyBorder="1" applyAlignment="1" applyProtection="1">
      <alignment horizontal="left"/>
      <protection locked="0"/>
    </xf>
    <xf numFmtId="1" fontId="12" fillId="2" borderId="21" xfId="0" applyNumberFormat="1" applyFont="1" applyFill="1" applyBorder="1"/>
    <xf numFmtId="0" fontId="17" fillId="2" borderId="29" xfId="0" applyFont="1" applyFill="1" applyBorder="1" applyAlignment="1" applyProtection="1">
      <alignment horizontal="left"/>
      <protection locked="0"/>
    </xf>
    <xf numFmtId="0" fontId="17" fillId="2" borderId="30" xfId="0" applyFont="1" applyFill="1" applyBorder="1" applyAlignment="1" applyProtection="1">
      <alignment horizontal="left"/>
      <protection locked="0"/>
    </xf>
    <xf numFmtId="2" fontId="12" fillId="2" borderId="0" xfId="0" applyNumberFormat="1" applyFont="1" applyFill="1" applyProtection="1">
      <protection locked="0"/>
    </xf>
    <xf numFmtId="2" fontId="12" fillId="2" borderId="24" xfId="0" applyNumberFormat="1" applyFont="1" applyFill="1" applyBorder="1" applyProtection="1">
      <protection locked="0"/>
    </xf>
    <xf numFmtId="3" fontId="17" fillId="2" borderId="31" xfId="0" applyNumberFormat="1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left"/>
      <protection locked="0"/>
    </xf>
    <xf numFmtId="2" fontId="23" fillId="2" borderId="0" xfId="0" applyNumberFormat="1" applyFont="1" applyFill="1"/>
    <xf numFmtId="2" fontId="23" fillId="2" borderId="18" xfId="0" applyNumberFormat="1" applyFont="1" applyFill="1" applyBorder="1"/>
    <xf numFmtId="3" fontId="17" fillId="2" borderId="19" xfId="0" applyNumberFormat="1" applyFont="1" applyFill="1" applyBorder="1" applyAlignment="1" applyProtection="1">
      <alignment horizontal="center"/>
      <protection locked="0"/>
    </xf>
    <xf numFmtId="0" fontId="16" fillId="2" borderId="20" xfId="0" applyFont="1" applyFill="1" applyBorder="1" applyAlignment="1" applyProtection="1">
      <alignment horizontal="left"/>
      <protection locked="0"/>
    </xf>
    <xf numFmtId="2" fontId="12" fillId="2" borderId="0" xfId="0" applyNumberFormat="1" applyFont="1" applyFill="1"/>
    <xf numFmtId="2" fontId="12" fillId="2" borderId="32" xfId="0" applyNumberFormat="1" applyFont="1" applyFill="1" applyBorder="1"/>
    <xf numFmtId="3" fontId="17" fillId="2" borderId="22" xfId="0" applyNumberFormat="1" applyFont="1" applyFill="1" applyBorder="1" applyAlignment="1" applyProtection="1">
      <alignment horizontal="center"/>
      <protection locked="0"/>
    </xf>
    <xf numFmtId="0" fontId="17" fillId="2" borderId="23" xfId="0" applyFont="1" applyFill="1" applyBorder="1" applyAlignment="1" applyProtection="1">
      <alignment horizontal="left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164" fontId="24" fillId="2" borderId="0" xfId="0" applyNumberFormat="1" applyFont="1" applyFill="1" applyProtection="1">
      <protection locked="0"/>
    </xf>
    <xf numFmtId="4" fontId="12" fillId="2" borderId="33" xfId="0" applyNumberFormat="1" applyFont="1" applyFill="1" applyBorder="1" applyProtection="1">
      <protection locked="0"/>
    </xf>
    <xf numFmtId="3" fontId="17" fillId="2" borderId="34" xfId="0" applyNumberFormat="1" applyFont="1" applyFill="1" applyBorder="1" applyAlignment="1" applyProtection="1">
      <alignment horizontal="center"/>
      <protection locked="0"/>
    </xf>
    <xf numFmtId="164" fontId="25" fillId="2" borderId="0" xfId="0" applyNumberFormat="1" applyFont="1" applyFill="1"/>
    <xf numFmtId="4" fontId="22" fillId="2" borderId="15" xfId="0" applyNumberFormat="1" applyFont="1" applyFill="1" applyBorder="1" applyProtection="1">
      <protection locked="0"/>
    </xf>
    <xf numFmtId="3" fontId="17" fillId="2" borderId="4" xfId="0" applyNumberFormat="1" applyFont="1" applyFill="1" applyBorder="1" applyAlignment="1" applyProtection="1">
      <alignment horizontal="center"/>
      <protection locked="0"/>
    </xf>
    <xf numFmtId="164" fontId="24" fillId="2" borderId="0" xfId="0" applyNumberFormat="1" applyFont="1" applyFill="1"/>
    <xf numFmtId="3" fontId="17" fillId="2" borderId="29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2" fontId="12" fillId="2" borderId="21" xfId="0" applyNumberFormat="1" applyFont="1" applyFill="1" applyBorder="1"/>
    <xf numFmtId="1" fontId="12" fillId="2" borderId="12" xfId="0" applyNumberFormat="1" applyFont="1" applyFill="1" applyBorder="1"/>
    <xf numFmtId="4" fontId="26" fillId="2" borderId="15" xfId="0" applyNumberFormat="1" applyFont="1" applyFill="1" applyBorder="1" applyProtection="1">
      <protection locked="0"/>
    </xf>
    <xf numFmtId="0" fontId="18" fillId="2" borderId="13" xfId="0" applyFont="1" applyFill="1" applyBorder="1" applyAlignment="1" applyProtection="1">
      <alignment horizontal="left"/>
      <protection locked="0"/>
    </xf>
    <xf numFmtId="0" fontId="0" fillId="4" borderId="0" xfId="0" applyFill="1"/>
    <xf numFmtId="164" fontId="27" fillId="2" borderId="1" xfId="0" applyNumberFormat="1" applyFont="1" applyFill="1" applyBorder="1"/>
    <xf numFmtId="2" fontId="12" fillId="2" borderId="25" xfId="0" applyNumberFormat="1" applyFont="1" applyFill="1" applyBorder="1" applyProtection="1">
      <protection locked="0"/>
    </xf>
    <xf numFmtId="2" fontId="12" fillId="2" borderId="1" xfId="0" applyNumberFormat="1" applyFont="1" applyFill="1" applyBorder="1"/>
    <xf numFmtId="4" fontId="22" fillId="2" borderId="19" xfId="0" applyNumberFormat="1" applyFont="1" applyFill="1" applyBorder="1" applyProtection="1">
      <protection locked="0"/>
    </xf>
    <xf numFmtId="2" fontId="12" fillId="2" borderId="29" xfId="0" applyNumberFormat="1" applyFont="1" applyFill="1" applyBorder="1"/>
    <xf numFmtId="3" fontId="17" fillId="2" borderId="35" xfId="0" applyNumberFormat="1" applyFont="1" applyFill="1" applyBorder="1" applyAlignment="1" applyProtection="1">
      <alignment horizontal="center"/>
      <protection locked="0"/>
    </xf>
    <xf numFmtId="0" fontId="28" fillId="0" borderId="0" xfId="0" applyFont="1"/>
    <xf numFmtId="4" fontId="12" fillId="2" borderId="13" xfId="0" applyNumberFormat="1" applyFont="1" applyFill="1" applyBorder="1" applyProtection="1">
      <protection locked="0"/>
    </xf>
    <xf numFmtId="3" fontId="17" fillId="2" borderId="13" xfId="0" applyNumberFormat="1" applyFont="1" applyFill="1" applyBorder="1" applyAlignment="1" applyProtection="1">
      <alignment horizontal="center"/>
      <protection locked="0"/>
    </xf>
    <xf numFmtId="4" fontId="12" fillId="2" borderId="27" xfId="0" applyNumberFormat="1" applyFont="1" applyFill="1" applyBorder="1" applyProtection="1">
      <protection locked="0"/>
    </xf>
    <xf numFmtId="3" fontId="17" fillId="2" borderId="36" xfId="0" applyNumberFormat="1" applyFont="1" applyFill="1" applyBorder="1" applyAlignment="1" applyProtection="1">
      <alignment horizontal="center"/>
      <protection locked="0"/>
    </xf>
    <xf numFmtId="3" fontId="12" fillId="2" borderId="35" xfId="0" applyNumberFormat="1" applyFont="1" applyFill="1" applyBorder="1" applyProtection="1">
      <protection locked="0"/>
    </xf>
    <xf numFmtId="0" fontId="18" fillId="2" borderId="0" xfId="0" applyFont="1" applyFill="1" applyAlignment="1" applyProtection="1">
      <alignment horizontal="left"/>
      <protection locked="0"/>
    </xf>
    <xf numFmtId="4" fontId="12" fillId="2" borderId="37" xfId="0" applyNumberFormat="1" applyFont="1" applyFill="1" applyBorder="1" applyProtection="1">
      <protection locked="0"/>
    </xf>
    <xf numFmtId="164" fontId="27" fillId="2" borderId="3" xfId="0" applyNumberFormat="1" applyFont="1" applyFill="1" applyBorder="1"/>
    <xf numFmtId="2" fontId="23" fillId="2" borderId="38" xfId="0" applyNumberFormat="1" applyFont="1" applyFill="1" applyBorder="1"/>
    <xf numFmtId="2" fontId="12" fillId="2" borderId="39" xfId="0" applyNumberFormat="1" applyFont="1" applyFill="1" applyBorder="1"/>
    <xf numFmtId="1" fontId="12" fillId="2" borderId="14" xfId="0" applyNumberFormat="1" applyFont="1" applyFill="1" applyBorder="1"/>
    <xf numFmtId="3" fontId="1" fillId="2" borderId="0" xfId="0" applyNumberFormat="1" applyFont="1" applyFill="1" applyProtection="1">
      <protection locked="0"/>
    </xf>
    <xf numFmtId="164" fontId="24" fillId="2" borderId="7" xfId="0" applyNumberFormat="1" applyFont="1" applyFill="1" applyBorder="1" applyProtection="1">
      <protection locked="0"/>
    </xf>
    <xf numFmtId="164" fontId="24" fillId="2" borderId="40" xfId="0" applyNumberFormat="1" applyFont="1" applyFill="1" applyBorder="1" applyProtection="1">
      <protection locked="0"/>
    </xf>
    <xf numFmtId="3" fontId="1" fillId="2" borderId="25" xfId="0" applyNumberFormat="1" applyFont="1" applyFill="1" applyBorder="1" applyProtection="1">
      <protection locked="0"/>
    </xf>
    <xf numFmtId="4" fontId="29" fillId="2" borderId="15" xfId="0" applyNumberFormat="1" applyFont="1" applyFill="1" applyBorder="1" applyProtection="1">
      <protection locked="0"/>
    </xf>
    <xf numFmtId="0" fontId="30" fillId="2" borderId="25" xfId="0" applyFont="1" applyFill="1" applyBorder="1" applyAlignment="1" applyProtection="1">
      <alignment horizontal="left"/>
      <protection locked="0"/>
    </xf>
    <xf numFmtId="0" fontId="30" fillId="2" borderId="1" xfId="0" applyFont="1" applyFill="1" applyBorder="1" applyAlignment="1" applyProtection="1">
      <alignment horizontal="left"/>
      <protection locked="0"/>
    </xf>
    <xf numFmtId="3" fontId="31" fillId="2" borderId="0" xfId="0" applyNumberFormat="1" applyFont="1" applyFill="1"/>
    <xf numFmtId="164" fontId="27" fillId="2" borderId="0" xfId="0" applyNumberFormat="1" applyFont="1" applyFill="1"/>
    <xf numFmtId="3" fontId="31" fillId="2" borderId="27" xfId="0" applyNumberFormat="1" applyFont="1" applyFill="1" applyBorder="1"/>
    <xf numFmtId="4" fontId="31" fillId="2" borderId="15" xfId="0" applyNumberFormat="1" applyFont="1" applyFill="1" applyBorder="1"/>
    <xf numFmtId="0" fontId="15" fillId="2" borderId="27" xfId="0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left"/>
      <protection locked="0"/>
    </xf>
    <xf numFmtId="1" fontId="1" fillId="2" borderId="0" xfId="0" applyNumberFormat="1" applyFont="1" applyFill="1"/>
    <xf numFmtId="164" fontId="24" fillId="2" borderId="7" xfId="0" applyNumberFormat="1" applyFont="1" applyFill="1" applyBorder="1"/>
    <xf numFmtId="164" fontId="24" fillId="2" borderId="40" xfId="0" applyNumberFormat="1" applyFont="1" applyFill="1" applyBorder="1"/>
    <xf numFmtId="1" fontId="1" fillId="2" borderId="35" xfId="0" applyNumberFormat="1" applyFont="1" applyFill="1" applyBorder="1"/>
    <xf numFmtId="0" fontId="32" fillId="2" borderId="35" xfId="0" applyFont="1" applyFill="1" applyBorder="1"/>
    <xf numFmtId="0" fontId="32" fillId="2" borderId="1" xfId="0" applyFont="1" applyFill="1" applyBorder="1"/>
    <xf numFmtId="2" fontId="3" fillId="2" borderId="0" xfId="0" applyNumberFormat="1" applyFont="1" applyFill="1" applyProtection="1">
      <protection locked="0"/>
    </xf>
    <xf numFmtId="2" fontId="3" fillId="2" borderId="25" xfId="0" applyNumberFormat="1" applyFont="1" applyFill="1" applyBorder="1" applyProtection="1">
      <protection locked="0"/>
    </xf>
    <xf numFmtId="4" fontId="3" fillId="2" borderId="15" xfId="0" applyNumberFormat="1" applyFont="1" applyFill="1" applyBorder="1" applyProtection="1">
      <protection locked="0"/>
    </xf>
    <xf numFmtId="3" fontId="7" fillId="2" borderId="34" xfId="0" applyNumberFormat="1" applyFont="1" applyFill="1" applyBorder="1" applyAlignment="1" applyProtection="1">
      <alignment horizontal="center"/>
      <protection locked="0"/>
    </xf>
    <xf numFmtId="2" fontId="9" fillId="2" borderId="0" xfId="0" applyNumberFormat="1" applyFont="1" applyFill="1"/>
    <xf numFmtId="2" fontId="9" fillId="2" borderId="27" xfId="0" applyNumberFormat="1" applyFont="1" applyFill="1" applyBorder="1"/>
    <xf numFmtId="4" fontId="9" fillId="2" borderId="15" xfId="0" applyNumberFormat="1" applyFont="1" applyFill="1" applyBorder="1"/>
    <xf numFmtId="3" fontId="7" fillId="2" borderId="4" xfId="0" applyNumberFormat="1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/>
    <xf numFmtId="2" fontId="3" fillId="2" borderId="29" xfId="0" applyNumberFormat="1" applyFont="1" applyFill="1" applyBorder="1"/>
    <xf numFmtId="4" fontId="4" fillId="2" borderId="15" xfId="0" applyNumberFormat="1" applyFont="1" applyFill="1" applyBorder="1"/>
    <xf numFmtId="3" fontId="7" fillId="2" borderId="29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/>
    <xf numFmtId="2" fontId="3" fillId="5" borderId="25" xfId="0" applyNumberFormat="1" applyFont="1" applyFill="1" applyBorder="1" applyProtection="1">
      <protection locked="0"/>
    </xf>
    <xf numFmtId="4" fontId="3" fillId="5" borderId="15" xfId="0" applyNumberFormat="1" applyFont="1" applyFill="1" applyBorder="1" applyProtection="1">
      <protection locked="0"/>
    </xf>
    <xf numFmtId="3" fontId="7" fillId="5" borderId="34" xfId="0" applyNumberFormat="1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2" fontId="4" fillId="2" borderId="0" xfId="0" applyNumberFormat="1" applyFont="1" applyFill="1"/>
    <xf numFmtId="2" fontId="4" fillId="5" borderId="27" xfId="0" applyNumberFormat="1" applyFont="1" applyFill="1" applyBorder="1"/>
    <xf numFmtId="4" fontId="4" fillId="5" borderId="15" xfId="0" applyNumberFormat="1" applyFont="1" applyFill="1" applyBorder="1"/>
    <xf numFmtId="3" fontId="7" fillId="5" borderId="4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2" fontId="3" fillId="5" borderId="29" xfId="0" applyNumberFormat="1" applyFont="1" applyFill="1" applyBorder="1"/>
    <xf numFmtId="3" fontId="7" fillId="5" borderId="29" xfId="0" applyNumberFormat="1" applyFont="1" applyFill="1" applyBorder="1" applyAlignment="1" applyProtection="1">
      <alignment horizontal="center"/>
      <protection locked="0"/>
    </xf>
    <xf numFmtId="0" fontId="7" fillId="5" borderId="1" xfId="0" applyFont="1" applyFill="1" applyBorder="1"/>
    <xf numFmtId="2" fontId="4" fillId="2" borderId="27" xfId="0" applyNumberFormat="1" applyFont="1" applyFill="1" applyBorder="1"/>
    <xf numFmtId="2" fontId="3" fillId="2" borderId="34" xfId="0" applyNumberFormat="1" applyFont="1" applyFill="1" applyBorder="1" applyProtection="1">
      <protection locked="0"/>
    </xf>
    <xf numFmtId="3" fontId="7" fillId="2" borderId="27" xfId="0" applyNumberFormat="1" applyFont="1" applyFill="1" applyBorder="1" applyAlignment="1" applyProtection="1">
      <alignment horizontal="center"/>
      <protection locked="0"/>
    </xf>
    <xf numFmtId="2" fontId="3" fillId="2" borderId="35" xfId="0" applyNumberFormat="1" applyFont="1" applyFill="1" applyBorder="1"/>
    <xf numFmtId="3" fontId="7" fillId="2" borderId="35" xfId="0" applyNumberFormat="1" applyFont="1" applyFill="1" applyBorder="1" applyAlignment="1" applyProtection="1">
      <alignment horizontal="center"/>
      <protection locked="0"/>
    </xf>
    <xf numFmtId="2" fontId="4" fillId="2" borderId="34" xfId="0" applyNumberFormat="1" applyFont="1" applyFill="1" applyBorder="1"/>
    <xf numFmtId="3" fontId="7" fillId="5" borderId="35" xfId="0" applyNumberFormat="1" applyFont="1" applyFill="1" applyBorder="1" applyAlignment="1" applyProtection="1">
      <alignment horizontal="center"/>
      <protection locked="0"/>
    </xf>
    <xf numFmtId="2" fontId="4" fillId="5" borderId="34" xfId="0" applyNumberFormat="1" applyFont="1" applyFill="1" applyBorder="1"/>
    <xf numFmtId="164" fontId="24" fillId="5" borderId="7" xfId="0" applyNumberFormat="1" applyFont="1" applyFill="1" applyBorder="1"/>
    <xf numFmtId="164" fontId="24" fillId="5" borderId="40" xfId="0" applyNumberFormat="1" applyFont="1" applyFill="1" applyBorder="1"/>
    <xf numFmtId="164" fontId="24" fillId="5" borderId="7" xfId="0" applyNumberFormat="1" applyFont="1" applyFill="1" applyBorder="1" applyProtection="1">
      <protection locked="0"/>
    </xf>
    <xf numFmtId="164" fontId="24" fillId="5" borderId="40" xfId="0" applyNumberFormat="1" applyFont="1" applyFill="1" applyBorder="1" applyProtection="1">
      <protection locked="0"/>
    </xf>
    <xf numFmtId="164" fontId="27" fillId="5" borderId="0" xfId="0" applyNumberFormat="1" applyFont="1" applyFill="1"/>
    <xf numFmtId="2" fontId="3" fillId="5" borderId="13" xfId="0" applyNumberFormat="1" applyFont="1" applyFill="1" applyBorder="1"/>
    <xf numFmtId="4" fontId="9" fillId="5" borderId="15" xfId="0" applyNumberFormat="1" applyFont="1" applyFill="1" applyBorder="1" applyProtection="1">
      <protection locked="0"/>
    </xf>
    <xf numFmtId="0" fontId="33" fillId="5" borderId="13" xfId="0" applyFont="1" applyFill="1" applyBorder="1" applyAlignment="1" applyProtection="1">
      <alignment horizontal="left"/>
      <protection locked="0"/>
    </xf>
    <xf numFmtId="0" fontId="33" fillId="5" borderId="1" xfId="0" applyFont="1" applyFill="1" applyBorder="1" applyAlignment="1" applyProtection="1">
      <alignment horizontal="left"/>
      <protection locked="0"/>
    </xf>
    <xf numFmtId="0" fontId="3" fillId="2" borderId="25" xfId="0" applyFont="1" applyFill="1" applyBorder="1" applyAlignment="1" applyProtection="1">
      <alignment horizontal="left"/>
      <protection locked="0"/>
    </xf>
    <xf numFmtId="2" fontId="3" fillId="2" borderId="27" xfId="0" applyNumberFormat="1" applyFont="1" applyFill="1" applyBorder="1"/>
    <xf numFmtId="0" fontId="5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>
      <alignment wrapText="1"/>
    </xf>
    <xf numFmtId="0" fontId="3" fillId="5" borderId="1" xfId="0" applyFont="1" applyFill="1" applyBorder="1" applyAlignment="1" applyProtection="1">
      <alignment horizontal="left" wrapText="1"/>
      <protection locked="0"/>
    </xf>
    <xf numFmtId="2" fontId="34" fillId="2" borderId="0" xfId="0" applyNumberFormat="1" applyFont="1" applyFill="1"/>
    <xf numFmtId="164" fontId="25" fillId="5" borderId="7" xfId="0" applyNumberFormat="1" applyFont="1" applyFill="1" applyBorder="1"/>
    <xf numFmtId="164" fontId="25" fillId="5" borderId="40" xfId="0" applyNumberFormat="1" applyFont="1" applyFill="1" applyBorder="1"/>
    <xf numFmtId="2" fontId="34" fillId="5" borderId="27" xfId="0" applyNumberFormat="1" applyFont="1" applyFill="1" applyBorder="1"/>
    <xf numFmtId="0" fontId="5" fillId="5" borderId="1" xfId="0" applyFont="1" applyFill="1" applyBorder="1" applyAlignment="1" applyProtection="1">
      <alignment horizontal="left" wrapText="1"/>
      <protection locked="0"/>
    </xf>
    <xf numFmtId="0" fontId="7" fillId="5" borderId="1" xfId="0" applyFont="1" applyFill="1" applyBorder="1" applyAlignment="1">
      <alignment wrapText="1"/>
    </xf>
    <xf numFmtId="164" fontId="24" fillId="5" borderId="41" xfId="0" applyNumberFormat="1" applyFont="1" applyFill="1" applyBorder="1"/>
    <xf numFmtId="164" fontId="24" fillId="5" borderId="42" xfId="0" applyNumberFormat="1" applyFont="1" applyFill="1" applyBorder="1"/>
    <xf numFmtId="2" fontId="3" fillId="5" borderId="35" xfId="0" applyNumberFormat="1" applyFont="1" applyFill="1" applyBorder="1"/>
    <xf numFmtId="4" fontId="4" fillId="5" borderId="9" xfId="0" applyNumberFormat="1" applyFont="1" applyFill="1" applyBorder="1"/>
    <xf numFmtId="0" fontId="3" fillId="2" borderId="1" xfId="0" applyFont="1" applyFill="1" applyBorder="1" applyAlignment="1" applyProtection="1">
      <alignment horizontal="left" wrapText="1"/>
      <protection locked="0"/>
    </xf>
    <xf numFmtId="164" fontId="35" fillId="2" borderId="1" xfId="0" applyNumberFormat="1" applyFont="1" applyFill="1" applyBorder="1" applyAlignment="1">
      <alignment horizontal="center"/>
    </xf>
    <xf numFmtId="2" fontId="3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36" fillId="3" borderId="0" xfId="0" applyFont="1" applyFill="1"/>
    <xf numFmtId="4" fontId="9" fillId="2" borderId="1" xfId="0" applyNumberFormat="1" applyFont="1" applyFill="1" applyBorder="1" applyAlignment="1" applyProtection="1">
      <alignment horizontal="center"/>
      <protection locked="0"/>
    </xf>
    <xf numFmtId="0" fontId="33" fillId="2" borderId="25" xfId="0" applyFont="1" applyFill="1" applyBorder="1" applyAlignment="1" applyProtection="1">
      <alignment horizontal="left"/>
      <protection locked="0"/>
    </xf>
    <xf numFmtId="0" fontId="33" fillId="2" borderId="1" xfId="0" applyFont="1" applyFill="1" applyBorder="1" applyAlignment="1" applyProtection="1">
      <alignment horizontal="left"/>
      <protection locked="0"/>
    </xf>
    <xf numFmtId="164" fontId="37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left"/>
      <protection locked="0"/>
    </xf>
    <xf numFmtId="2" fontId="3" fillId="3" borderId="0" xfId="0" applyNumberFormat="1" applyFont="1" applyFill="1" applyProtection="1">
      <protection locked="0"/>
    </xf>
    <xf numFmtId="0" fontId="0" fillId="6" borderId="0" xfId="0" applyFill="1"/>
    <xf numFmtId="2" fontId="3" fillId="6" borderId="0" xfId="0" applyNumberFormat="1" applyFont="1" applyFill="1"/>
    <xf numFmtId="4" fontId="4" fillId="2" borderId="1" xfId="0" applyNumberFormat="1" applyFont="1" applyFill="1" applyBorder="1" applyAlignment="1">
      <alignment horizontal="center" wrapText="1"/>
    </xf>
    <xf numFmtId="0" fontId="38" fillId="2" borderId="13" xfId="0" applyFont="1" applyFill="1" applyBorder="1"/>
    <xf numFmtId="0" fontId="38" fillId="2" borderId="1" xfId="0" applyFont="1" applyFill="1" applyBorder="1"/>
    <xf numFmtId="4" fontId="9" fillId="2" borderId="1" xfId="0" applyNumberFormat="1" applyFont="1" applyFill="1" applyBorder="1" applyAlignment="1">
      <alignment horizontal="center" wrapText="1"/>
    </xf>
    <xf numFmtId="1" fontId="3" fillId="3" borderId="0" xfId="0" applyNumberFormat="1" applyFont="1" applyFill="1"/>
    <xf numFmtId="0" fontId="7" fillId="2" borderId="1" xfId="0" applyFont="1" applyFill="1" applyBorder="1" applyAlignment="1">
      <alignment vertical="center" wrapText="1"/>
    </xf>
    <xf numFmtId="0" fontId="39" fillId="2" borderId="34" xfId="0" applyFont="1" applyFill="1" applyBorder="1" applyAlignment="1" applyProtection="1">
      <alignment horizontal="left"/>
      <protection locked="0"/>
    </xf>
    <xf numFmtId="0" fontId="39" fillId="2" borderId="1" xfId="0" applyFont="1" applyFill="1" applyBorder="1" applyAlignment="1" applyProtection="1">
      <alignment horizontal="left"/>
      <protection locked="0"/>
    </xf>
    <xf numFmtId="0" fontId="33" fillId="2" borderId="29" xfId="0" applyFont="1" applyFill="1" applyBorder="1" applyAlignment="1" applyProtection="1">
      <alignment horizontal="left"/>
      <protection locked="0"/>
    </xf>
    <xf numFmtId="2" fontId="4" fillId="2" borderId="0" xfId="0" applyNumberFormat="1" applyFont="1" applyFill="1" applyAlignment="1">
      <alignment vertical="center"/>
    </xf>
    <xf numFmtId="2" fontId="34" fillId="2" borderId="0" xfId="0" applyNumberFormat="1" applyFont="1" applyFill="1" applyAlignment="1">
      <alignment vertical="center" wrapText="1"/>
    </xf>
    <xf numFmtId="2" fontId="34" fillId="2" borderId="0" xfId="0" applyNumberFormat="1" applyFont="1" applyFill="1" applyAlignment="1">
      <alignment vertical="center"/>
    </xf>
    <xf numFmtId="2" fontId="34" fillId="2" borderId="0" xfId="0" applyNumberFormat="1" applyFont="1" applyFill="1" applyProtection="1">
      <protection locked="0"/>
    </xf>
    <xf numFmtId="0" fontId="10" fillId="0" borderId="0" xfId="0" applyFont="1"/>
    <xf numFmtId="4" fontId="9" fillId="2" borderId="1" xfId="0" applyNumberFormat="1" applyFont="1" applyFill="1" applyBorder="1" applyAlignment="1">
      <alignment horizontal="center"/>
    </xf>
    <xf numFmtId="1" fontId="3" fillId="2" borderId="0" xfId="0" applyNumberFormat="1" applyFont="1" applyFill="1"/>
    <xf numFmtId="1" fontId="3" fillId="2" borderId="1" xfId="0" applyNumberFormat="1" applyFont="1" applyFill="1" applyBorder="1" applyAlignment="1">
      <alignment horizontal="center"/>
    </xf>
    <xf numFmtId="0" fontId="33" fillId="2" borderId="13" xfId="0" applyFont="1" applyFill="1" applyBorder="1" applyAlignment="1" applyProtection="1">
      <alignment horizontal="left"/>
      <protection locked="0"/>
    </xf>
    <xf numFmtId="164" fontId="35" fillId="2" borderId="1" xfId="0" applyNumberFormat="1" applyFont="1" applyFill="1" applyBorder="1" applyAlignment="1" applyProtection="1">
      <alignment horizontal="center"/>
      <protection locked="0"/>
    </xf>
    <xf numFmtId="2" fontId="3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164" fontId="40" fillId="2" borderId="1" xfId="0" applyNumberFormat="1" applyFont="1" applyFill="1" applyBorder="1" applyAlignment="1">
      <alignment horizontal="center"/>
    </xf>
    <xf numFmtId="0" fontId="41" fillId="2" borderId="1" xfId="0" applyFont="1" applyFill="1" applyBorder="1" applyAlignment="1" applyProtection="1">
      <alignment horizontal="left"/>
      <protection locked="0"/>
    </xf>
    <xf numFmtId="3" fontId="7" fillId="2" borderId="0" xfId="0" applyNumberFormat="1" applyFont="1" applyFill="1" applyAlignment="1" applyProtection="1">
      <alignment horizontal="center"/>
      <protection locked="0"/>
    </xf>
    <xf numFmtId="4" fontId="42" fillId="2" borderId="1" xfId="0" applyNumberFormat="1" applyFont="1" applyFill="1" applyBorder="1" applyAlignment="1" applyProtection="1">
      <alignment horizontal="center"/>
      <protection locked="0"/>
    </xf>
    <xf numFmtId="164" fontId="35" fillId="2" borderId="1" xfId="0" applyNumberFormat="1" applyFont="1" applyFill="1" applyBorder="1" applyAlignment="1">
      <alignment horizontal="center" wrapText="1"/>
    </xf>
    <xf numFmtId="3" fontId="7" fillId="2" borderId="25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>
      <alignment horizontal="center" wrapText="1"/>
    </xf>
    <xf numFmtId="2" fontId="34" fillId="2" borderId="1" xfId="0" applyNumberFormat="1" applyFont="1" applyFill="1" applyBorder="1" applyAlignment="1">
      <alignment horizontal="center" wrapText="1"/>
    </xf>
    <xf numFmtId="2" fontId="4" fillId="2" borderId="0" xfId="0" applyNumberFormat="1" applyFont="1" applyFill="1" applyProtection="1">
      <protection locked="0"/>
    </xf>
    <xf numFmtId="4" fontId="4" fillId="2" borderId="1" xfId="0" applyNumberFormat="1" applyFont="1" applyFill="1" applyBorder="1" applyAlignment="1" applyProtection="1">
      <alignment horizontal="center" wrapText="1"/>
      <protection locked="0"/>
    </xf>
    <xf numFmtId="164" fontId="43" fillId="2" borderId="1" xfId="0" applyNumberFormat="1" applyFont="1" applyFill="1" applyBorder="1" applyAlignment="1">
      <alignment horizontal="center"/>
    </xf>
    <xf numFmtId="1" fontId="34" fillId="2" borderId="0" xfId="0" applyNumberFormat="1" applyFont="1" applyFill="1"/>
    <xf numFmtId="1" fontId="34" fillId="2" borderId="1" xfId="0" applyNumberFormat="1" applyFont="1" applyFill="1" applyBorder="1" applyAlignment="1">
      <alignment horizontal="center"/>
    </xf>
    <xf numFmtId="4" fontId="34" fillId="2" borderId="0" xfId="0" applyNumberFormat="1" applyFont="1" applyFill="1" applyProtection="1">
      <protection locked="0"/>
    </xf>
    <xf numFmtId="4" fontId="34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4" fontId="44" fillId="2" borderId="1" xfId="0" applyNumberFormat="1" applyFont="1" applyFill="1" applyBorder="1" applyAlignment="1">
      <alignment horizontal="center"/>
    </xf>
    <xf numFmtId="3" fontId="33" fillId="2" borderId="13" xfId="0" applyNumberFormat="1" applyFont="1" applyFill="1" applyBorder="1" applyAlignment="1" applyProtection="1">
      <alignment horizontal="left"/>
      <protection locked="0"/>
    </xf>
    <xf numFmtId="0" fontId="33" fillId="2" borderId="39" xfId="0" applyFont="1" applyFill="1" applyBorder="1" applyAlignment="1" applyProtection="1">
      <alignment horizontal="left"/>
      <protection locked="0"/>
    </xf>
    <xf numFmtId="4" fontId="1" fillId="2" borderId="0" xfId="0" applyNumberFormat="1" applyFont="1" applyFill="1"/>
    <xf numFmtId="4" fontId="1" fillId="2" borderId="1" xfId="0" applyNumberFormat="1" applyFont="1" applyFill="1" applyBorder="1" applyAlignment="1">
      <alignment horizontal="center"/>
    </xf>
    <xf numFmtId="4" fontId="45" fillId="2" borderId="1" xfId="0" applyNumberFormat="1" applyFont="1" applyFill="1" applyBorder="1" applyAlignment="1" applyProtection="1">
      <alignment horizontal="center"/>
      <protection locked="0"/>
    </xf>
    <xf numFmtId="3" fontId="32" fillId="2" borderId="25" xfId="0" applyNumberFormat="1" applyFont="1" applyFill="1" applyBorder="1" applyAlignment="1" applyProtection="1">
      <alignment horizontal="center"/>
      <protection locked="0"/>
    </xf>
    <xf numFmtId="0" fontId="32" fillId="2" borderId="19" xfId="0" applyFont="1" applyFill="1" applyBorder="1" applyAlignment="1" applyProtection="1">
      <alignment horizontal="left"/>
      <protection locked="0"/>
    </xf>
    <xf numFmtId="3" fontId="32" fillId="2" borderId="31" xfId="0" applyNumberFormat="1" applyFont="1" applyFill="1" applyBorder="1" applyAlignment="1" applyProtection="1">
      <alignment horizontal="center"/>
      <protection locked="0"/>
    </xf>
    <xf numFmtId="3" fontId="32" fillId="2" borderId="19" xfId="0" applyNumberFormat="1" applyFont="1" applyFill="1" applyBorder="1" applyAlignment="1" applyProtection="1">
      <alignment horizontal="center"/>
      <protection locked="0"/>
    </xf>
    <xf numFmtId="0" fontId="32" fillId="2" borderId="5" xfId="0" applyFont="1" applyFill="1" applyBorder="1" applyAlignment="1" applyProtection="1">
      <alignment horizontal="left"/>
      <protection locked="0"/>
    </xf>
    <xf numFmtId="0" fontId="15" fillId="2" borderId="31" xfId="0" applyFont="1" applyFill="1" applyBorder="1" applyAlignment="1" applyProtection="1">
      <alignment horizontal="left"/>
      <protection locked="0"/>
    </xf>
    <xf numFmtId="4" fontId="46" fillId="2" borderId="1" xfId="0" applyNumberFormat="1" applyFont="1" applyFill="1" applyBorder="1" applyAlignment="1" applyProtection="1">
      <alignment horizontal="center"/>
      <protection locked="0"/>
    </xf>
    <xf numFmtId="0" fontId="32" fillId="2" borderId="22" xfId="0" applyFont="1" applyFill="1" applyBorder="1" applyAlignment="1" applyProtection="1">
      <alignment horizontal="left"/>
      <protection locked="0"/>
    </xf>
    <xf numFmtId="3" fontId="32" fillId="2" borderId="22" xfId="0" applyNumberFormat="1" applyFont="1" applyFill="1" applyBorder="1" applyAlignment="1" applyProtection="1">
      <alignment horizontal="center"/>
      <protection locked="0"/>
    </xf>
    <xf numFmtId="0" fontId="32" fillId="2" borderId="43" xfId="0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>
      <alignment horizontal="center"/>
    </xf>
    <xf numFmtId="3" fontId="47" fillId="2" borderId="31" xfId="0" applyNumberFormat="1" applyFont="1" applyFill="1" applyBorder="1" applyAlignment="1" applyProtection="1">
      <alignment horizontal="right"/>
      <protection locked="0"/>
    </xf>
    <xf numFmtId="4" fontId="31" fillId="2" borderId="1" xfId="0" applyNumberFormat="1" applyFont="1" applyFill="1" applyBorder="1" applyAlignment="1" applyProtection="1">
      <alignment horizontal="center"/>
      <protection locked="0"/>
    </xf>
    <xf numFmtId="3" fontId="15" fillId="2" borderId="44" xfId="0" applyNumberFormat="1" applyFont="1" applyFill="1" applyBorder="1" applyAlignment="1" applyProtection="1">
      <alignment horizontal="left"/>
      <protection locked="0"/>
    </xf>
    <xf numFmtId="0" fontId="15" fillId="2" borderId="44" xfId="0" applyFont="1" applyFill="1" applyBorder="1" applyAlignment="1" applyProtection="1">
      <alignment horizontal="left"/>
      <protection locked="0"/>
    </xf>
    <xf numFmtId="3" fontId="15" fillId="2" borderId="31" xfId="0" applyNumberFormat="1" applyFont="1" applyFill="1" applyBorder="1" applyAlignment="1" applyProtection="1">
      <alignment horizontal="left"/>
      <protection locked="0"/>
    </xf>
    <xf numFmtId="0" fontId="48" fillId="3" borderId="0" xfId="0" applyFont="1" applyFill="1"/>
    <xf numFmtId="0" fontId="4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50" fillId="2" borderId="1" xfId="0" applyNumberFormat="1" applyFont="1" applyFill="1" applyBorder="1" applyAlignment="1" applyProtection="1">
      <alignment horizontal="center" wrapText="1"/>
      <protection locked="0"/>
    </xf>
    <xf numFmtId="4" fontId="50" fillId="2" borderId="0" xfId="0" applyNumberFormat="1" applyFont="1" applyFill="1" applyAlignment="1" applyProtection="1">
      <alignment horizontal="center" wrapText="1"/>
      <protection locked="0"/>
    </xf>
    <xf numFmtId="0" fontId="51" fillId="2" borderId="39" xfId="0" applyFont="1" applyFill="1" applyBorder="1" applyAlignment="1" applyProtection="1">
      <alignment horizontal="center" wrapText="1"/>
      <protection locked="0"/>
    </xf>
    <xf numFmtId="0" fontId="43" fillId="0" borderId="0" xfId="0" applyFont="1" applyAlignment="1" applyProtection="1">
      <alignment horizontal="center"/>
      <protection locked="0"/>
    </xf>
    <xf numFmtId="0" fontId="0" fillId="0" borderId="1" xfId="0" applyBorder="1"/>
    <xf numFmtId="0" fontId="43" fillId="0" borderId="1" xfId="0" applyFont="1" applyBorder="1" applyAlignment="1" applyProtection="1">
      <alignment horizontal="center"/>
      <protection locked="0"/>
    </xf>
    <xf numFmtId="3" fontId="52" fillId="0" borderId="1" xfId="0" applyNumberFormat="1" applyFont="1" applyBorder="1" applyAlignment="1" applyProtection="1">
      <alignment horizontal="center"/>
      <protection locked="0"/>
    </xf>
    <xf numFmtId="3" fontId="53" fillId="0" borderId="4" xfId="0" applyNumberFormat="1" applyFont="1" applyBorder="1" applyAlignment="1" applyProtection="1">
      <alignment horizontal="center"/>
      <protection locked="0"/>
    </xf>
    <xf numFmtId="0" fontId="52" fillId="0" borderId="3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1" fillId="0" borderId="0" xfId="0" applyFont="1"/>
    <xf numFmtId="4" fontId="54" fillId="0" borderId="0" xfId="0" applyNumberFormat="1" applyFont="1" applyAlignment="1">
      <alignment wrapText="1"/>
    </xf>
    <xf numFmtId="0" fontId="13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4" fontId="57" fillId="0" borderId="0" xfId="0" applyNumberFormat="1" applyFont="1" applyAlignment="1">
      <alignment horizontal="right" wrapText="1"/>
    </xf>
    <xf numFmtId="0" fontId="57" fillId="0" borderId="0" xfId="0" applyFont="1" applyAlignment="1">
      <alignment horizontal="right" wrapText="1"/>
    </xf>
    <xf numFmtId="4" fontId="58" fillId="0" borderId="0" xfId="0" applyNumberFormat="1" applyFont="1" applyAlignment="1">
      <alignment horizontal="right"/>
    </xf>
    <xf numFmtId="0" fontId="58" fillId="0" borderId="0" xfId="0" applyFont="1" applyAlignment="1">
      <alignment horizontal="right"/>
    </xf>
    <xf numFmtId="4" fontId="13" fillId="0" borderId="0" xfId="0" applyNumberFormat="1" applyFont="1"/>
    <xf numFmtId="0" fontId="45" fillId="0" borderId="0" xfId="0" applyFont="1" applyAlignment="1">
      <alignment horizontal="right"/>
    </xf>
    <xf numFmtId="4" fontId="45" fillId="0" borderId="0" xfId="0" applyNumberFormat="1" applyFont="1" applyAlignment="1">
      <alignment horizontal="right"/>
    </xf>
    <xf numFmtId="0" fontId="59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Alignment="1">
      <alignment horizontal="right"/>
    </xf>
    <xf numFmtId="3" fontId="58" fillId="0" borderId="0" xfId="0" applyNumberFormat="1" applyFont="1" applyAlignment="1">
      <alignment horizontal="right"/>
    </xf>
    <xf numFmtId="0" fontId="57" fillId="0" borderId="0" xfId="0" applyFont="1" applyAlignment="1">
      <alignment horizontal="right"/>
    </xf>
    <xf numFmtId="3" fontId="13" fillId="0" borderId="0" xfId="0" applyNumberFormat="1" applyFont="1"/>
    <xf numFmtId="3" fontId="57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1" fillId="0" borderId="0" xfId="0" applyFont="1"/>
    <xf numFmtId="4" fontId="62" fillId="0" borderId="0" xfId="0" applyNumberFormat="1" applyFont="1"/>
    <xf numFmtId="14" fontId="62" fillId="0" borderId="0" xfId="0" applyNumberFormat="1" applyFont="1"/>
    <xf numFmtId="0" fontId="63" fillId="0" borderId="38" xfId="0" applyFont="1" applyBorder="1" applyAlignment="1" applyProtection="1">
      <alignment horizontal="center"/>
      <protection locked="0"/>
    </xf>
    <xf numFmtId="3" fontId="64" fillId="0" borderId="38" xfId="0" applyNumberFormat="1" applyFont="1" applyBorder="1" applyAlignment="1" applyProtection="1">
      <alignment horizontal="center"/>
      <protection locked="0"/>
    </xf>
    <xf numFmtId="3" fontId="63" fillId="0" borderId="38" xfId="0" applyNumberFormat="1" applyFont="1" applyBorder="1" applyAlignment="1" applyProtection="1">
      <alignment horizontal="center"/>
      <protection locked="0"/>
    </xf>
    <xf numFmtId="0" fontId="43" fillId="0" borderId="38" xfId="0" applyFont="1" applyBorder="1" applyAlignment="1" applyProtection="1">
      <alignment horizontal="center"/>
      <protection locked="0"/>
    </xf>
    <xf numFmtId="0" fontId="65" fillId="0" borderId="0" xfId="0" applyFont="1"/>
    <xf numFmtId="0" fontId="50" fillId="0" borderId="39" xfId="0" applyFont="1" applyBorder="1" applyAlignment="1" applyProtection="1">
      <alignment horizontal="center" wrapText="1"/>
      <protection locked="0"/>
    </xf>
    <xf numFmtId="3" fontId="50" fillId="0" borderId="0" xfId="0" applyNumberFormat="1" applyFont="1" applyAlignment="1" applyProtection="1">
      <alignment horizontal="center" wrapText="1"/>
      <protection locked="0"/>
    </xf>
    <xf numFmtId="4" fontId="66" fillId="0" borderId="38" xfId="0" applyNumberFormat="1" applyFont="1" applyBorder="1" applyAlignment="1" applyProtection="1">
      <alignment horizontal="center" wrapText="1"/>
      <protection locked="0"/>
    </xf>
    <xf numFmtId="0" fontId="67" fillId="0" borderId="0" xfId="0" applyFont="1" applyAlignment="1" applyProtection="1">
      <alignment horizontal="center" wrapText="1"/>
      <protection locked="0"/>
    </xf>
    <xf numFmtId="0" fontId="1" fillId="0" borderId="16" xfId="0" applyFont="1" applyBorder="1"/>
    <xf numFmtId="0" fontId="32" fillId="0" borderId="38" xfId="0" applyFont="1" applyBorder="1" applyAlignment="1" applyProtection="1">
      <alignment horizontal="left"/>
      <protection locked="0"/>
    </xf>
    <xf numFmtId="3" fontId="32" fillId="0" borderId="23" xfId="0" applyNumberFormat="1" applyFont="1" applyBorder="1" applyAlignment="1" applyProtection="1">
      <alignment horizontal="right"/>
      <protection locked="0"/>
    </xf>
    <xf numFmtId="4" fontId="68" fillId="0" borderId="38" xfId="0" applyNumberFormat="1" applyFont="1" applyBorder="1"/>
    <xf numFmtId="49" fontId="69" fillId="0" borderId="38" xfId="0" applyNumberFormat="1" applyFont="1" applyBorder="1" applyProtection="1">
      <protection locked="0"/>
    </xf>
    <xf numFmtId="1" fontId="1" fillId="0" borderId="46" xfId="0" applyNumberFormat="1" applyFont="1" applyBorder="1"/>
    <xf numFmtId="4" fontId="68" fillId="0" borderId="10" xfId="0" applyNumberFormat="1" applyFont="1" applyBorder="1"/>
    <xf numFmtId="1" fontId="1" fillId="0" borderId="47" xfId="0" applyNumberFormat="1" applyFont="1" applyBorder="1"/>
    <xf numFmtId="0" fontId="32" fillId="0" borderId="38" xfId="0" applyFont="1" applyBorder="1" applyAlignment="1" applyProtection="1">
      <alignment horizontal="left" wrapText="1"/>
      <protection locked="0"/>
    </xf>
    <xf numFmtId="3" fontId="32" fillId="0" borderId="21" xfId="0" applyNumberFormat="1" applyFont="1" applyBorder="1" applyAlignment="1" applyProtection="1">
      <alignment horizontal="right"/>
      <protection locked="0"/>
    </xf>
    <xf numFmtId="0" fontId="32" fillId="0" borderId="6" xfId="0" applyFont="1" applyBorder="1" applyAlignment="1" applyProtection="1">
      <alignment horizontal="left"/>
      <protection locked="0"/>
    </xf>
    <xf numFmtId="4" fontId="68" fillId="0" borderId="2" xfId="0" applyNumberFormat="1" applyFont="1" applyBorder="1"/>
    <xf numFmtId="1" fontId="1" fillId="0" borderId="48" xfId="0" applyNumberFormat="1" applyFont="1" applyBorder="1"/>
    <xf numFmtId="0" fontId="32" fillId="0" borderId="10" xfId="0" applyFont="1" applyBorder="1" applyAlignment="1" applyProtection="1">
      <alignment horizontal="left"/>
      <protection locked="0"/>
    </xf>
    <xf numFmtId="1" fontId="1" fillId="0" borderId="38" xfId="0" applyNumberFormat="1" applyFont="1" applyBorder="1"/>
    <xf numFmtId="0" fontId="70" fillId="0" borderId="38" xfId="0" applyFont="1" applyBorder="1" applyAlignment="1" applyProtection="1">
      <alignment horizontal="left" wrapText="1"/>
      <protection locked="0"/>
    </xf>
    <xf numFmtId="3" fontId="32" fillId="0" borderId="36" xfId="0" applyNumberFormat="1" applyFont="1" applyBorder="1" applyAlignment="1" applyProtection="1">
      <alignment horizontal="right"/>
      <protection locked="0"/>
    </xf>
    <xf numFmtId="49" fontId="69" fillId="0" borderId="16" xfId="0" applyNumberFormat="1" applyFont="1" applyBorder="1" applyProtection="1">
      <protection locked="0"/>
    </xf>
    <xf numFmtId="0" fontId="45" fillId="0" borderId="14" xfId="0" applyFont="1" applyBorder="1"/>
    <xf numFmtId="1" fontId="1" fillId="0" borderId="16" xfId="0" applyNumberFormat="1" applyFont="1" applyBorder="1"/>
    <xf numFmtId="0" fontId="32" fillId="0" borderId="39" xfId="0" applyFont="1" applyBorder="1" applyAlignment="1">
      <alignment wrapText="1"/>
    </xf>
    <xf numFmtId="3" fontId="45" fillId="0" borderId="13" xfId="0" applyNumberFormat="1" applyFont="1" applyBorder="1"/>
    <xf numFmtId="4" fontId="71" fillId="0" borderId="12" xfId="0" applyNumberFormat="1" applyFont="1" applyBorder="1"/>
    <xf numFmtId="3" fontId="71" fillId="0" borderId="16" xfId="0" applyNumberFormat="1" applyFont="1" applyBorder="1"/>
    <xf numFmtId="0" fontId="32" fillId="0" borderId="38" xfId="0" applyFont="1" applyBorder="1" applyAlignment="1">
      <alignment wrapText="1"/>
    </xf>
    <xf numFmtId="3" fontId="68" fillId="0" borderId="38" xfId="0" applyNumberFormat="1" applyFont="1" applyBorder="1" applyAlignment="1">
      <alignment wrapText="1"/>
    </xf>
    <xf numFmtId="4" fontId="68" fillId="0" borderId="38" xfId="0" applyNumberFormat="1" applyFont="1" applyBorder="1" applyAlignment="1">
      <alignment wrapText="1"/>
    </xf>
    <xf numFmtId="3" fontId="68" fillId="0" borderId="10" xfId="0" applyNumberFormat="1" applyFont="1" applyBorder="1" applyAlignment="1">
      <alignment wrapText="1"/>
    </xf>
    <xf numFmtId="4" fontId="68" fillId="0" borderId="10" xfId="0" applyNumberFormat="1" applyFont="1" applyBorder="1" applyAlignment="1">
      <alignment wrapText="1"/>
    </xf>
    <xf numFmtId="0" fontId="72" fillId="0" borderId="22" xfId="0" applyFont="1" applyBorder="1" applyAlignment="1" applyProtection="1">
      <alignment horizontal="left"/>
      <protection locked="0"/>
    </xf>
    <xf numFmtId="4" fontId="68" fillId="0" borderId="23" xfId="0" applyNumberFormat="1" applyFont="1" applyBorder="1" applyAlignment="1">
      <alignment wrapText="1"/>
    </xf>
    <xf numFmtId="2" fontId="1" fillId="0" borderId="23" xfId="0" applyNumberFormat="1" applyFont="1" applyBorder="1"/>
    <xf numFmtId="0" fontId="72" fillId="0" borderId="19" xfId="0" applyFont="1" applyBorder="1" applyAlignment="1" applyProtection="1">
      <alignment horizontal="left"/>
      <protection locked="0"/>
    </xf>
    <xf numFmtId="4" fontId="68" fillId="0" borderId="2" xfId="0" applyNumberFormat="1" applyFont="1" applyBorder="1" applyAlignment="1">
      <alignment wrapText="1"/>
    </xf>
    <xf numFmtId="2" fontId="1" fillId="0" borderId="15" xfId="0" applyNumberFormat="1" applyFont="1" applyBorder="1"/>
    <xf numFmtId="0" fontId="72" fillId="0" borderId="44" xfId="0" applyFont="1" applyBorder="1" applyAlignment="1" applyProtection="1">
      <alignment horizontal="left"/>
      <protection locked="0"/>
    </xf>
    <xf numFmtId="4" fontId="68" fillId="0" borderId="15" xfId="0" applyNumberFormat="1" applyFont="1" applyBorder="1" applyAlignment="1">
      <alignment wrapText="1"/>
    </xf>
    <xf numFmtId="0" fontId="72" fillId="0" borderId="31" xfId="0" applyFont="1" applyBorder="1" applyAlignment="1" applyProtection="1">
      <alignment horizontal="left"/>
      <protection locked="0"/>
    </xf>
    <xf numFmtId="4" fontId="68" fillId="0" borderId="6" xfId="0" applyNumberFormat="1" applyFont="1" applyBorder="1" applyAlignment="1">
      <alignment wrapText="1"/>
    </xf>
    <xf numFmtId="2" fontId="1" fillId="0" borderId="33" xfId="0" applyNumberFormat="1" applyFont="1" applyBorder="1"/>
    <xf numFmtId="0" fontId="71" fillId="0" borderId="14" xfId="0" applyFont="1" applyBorder="1"/>
    <xf numFmtId="3" fontId="71" fillId="0" borderId="13" xfId="0" applyNumberFormat="1" applyFont="1" applyBorder="1"/>
    <xf numFmtId="3" fontId="71" fillId="0" borderId="12" xfId="0" applyNumberFormat="1" applyFont="1" applyBorder="1"/>
    <xf numFmtId="3" fontId="32" fillId="0" borderId="38" xfId="0" applyNumberFormat="1" applyFont="1" applyBorder="1" applyAlignment="1">
      <alignment wrapText="1"/>
    </xf>
    <xf numFmtId="4" fontId="71" fillId="0" borderId="38" xfId="0" applyNumberFormat="1" applyFont="1" applyBorder="1" applyAlignment="1">
      <alignment wrapText="1"/>
    </xf>
    <xf numFmtId="3" fontId="71" fillId="0" borderId="16" xfId="0" applyNumberFormat="1" applyFont="1" applyBorder="1" applyAlignment="1">
      <alignment wrapText="1"/>
    </xf>
    <xf numFmtId="3" fontId="71" fillId="0" borderId="38" xfId="0" applyNumberFormat="1" applyFont="1" applyBorder="1" applyAlignment="1">
      <alignment wrapText="1"/>
    </xf>
    <xf numFmtId="0" fontId="32" fillId="0" borderId="10" xfId="0" applyFont="1" applyBorder="1" applyAlignment="1">
      <alignment wrapText="1"/>
    </xf>
    <xf numFmtId="3" fontId="32" fillId="0" borderId="10" xfId="0" applyNumberFormat="1" applyFont="1" applyBorder="1" applyAlignment="1">
      <alignment wrapText="1"/>
    </xf>
    <xf numFmtId="4" fontId="71" fillId="0" borderId="10" xfId="0" applyNumberFormat="1" applyFont="1" applyBorder="1" applyAlignment="1">
      <alignment wrapText="1"/>
    </xf>
    <xf numFmtId="3" fontId="71" fillId="0" borderId="10" xfId="0" applyNumberFormat="1" applyFont="1" applyBorder="1" applyAlignment="1">
      <alignment wrapText="1"/>
    </xf>
    <xf numFmtId="3" fontId="71" fillId="0" borderId="32" xfId="0" applyNumberFormat="1" applyFont="1" applyBorder="1"/>
    <xf numFmtId="3" fontId="68" fillId="0" borderId="38" xfId="0" applyNumberFormat="1" applyFont="1" applyBorder="1" applyAlignment="1">
      <alignment horizontal="center" wrapText="1"/>
    </xf>
    <xf numFmtId="4" fontId="68" fillId="0" borderId="38" xfId="0" applyNumberFormat="1" applyFont="1" applyBorder="1" applyAlignment="1">
      <alignment horizontal="right" wrapText="1"/>
    </xf>
    <xf numFmtId="3" fontId="68" fillId="0" borderId="32" xfId="0" applyNumberFormat="1" applyFont="1" applyBorder="1" applyAlignment="1">
      <alignment wrapText="1"/>
    </xf>
    <xf numFmtId="0" fontId="72" fillId="0" borderId="43" xfId="0" applyFont="1" applyBorder="1" applyAlignment="1" applyProtection="1">
      <alignment horizontal="left"/>
      <protection locked="0"/>
    </xf>
    <xf numFmtId="2" fontId="1" fillId="0" borderId="40" xfId="0" applyNumberFormat="1" applyFont="1" applyBorder="1"/>
    <xf numFmtId="3" fontId="71" fillId="0" borderId="12" xfId="0" applyNumberFormat="1" applyFont="1" applyBorder="1" applyAlignment="1">
      <alignment wrapText="1"/>
    </xf>
    <xf numFmtId="0" fontId="32" fillId="0" borderId="49" xfId="0" applyFont="1" applyBorder="1" applyAlignment="1">
      <alignment wrapText="1"/>
    </xf>
    <xf numFmtId="3" fontId="68" fillId="0" borderId="50" xfId="0" applyNumberFormat="1" applyFont="1" applyBorder="1" applyAlignment="1">
      <alignment wrapText="1"/>
    </xf>
    <xf numFmtId="4" fontId="68" fillId="0" borderId="50" xfId="0" applyNumberFormat="1" applyFont="1" applyBorder="1" applyAlignment="1">
      <alignment wrapText="1"/>
    </xf>
    <xf numFmtId="1" fontId="1" fillId="0" borderId="10" xfId="0" applyNumberFormat="1" applyFont="1" applyBorder="1"/>
    <xf numFmtId="0" fontId="32" fillId="0" borderId="40" xfId="0" applyFont="1" applyBorder="1" applyAlignment="1" applyProtection="1">
      <alignment horizontal="left"/>
      <protection locked="0"/>
    </xf>
    <xf numFmtId="3" fontId="32" fillId="0" borderId="17" xfId="0" applyNumberFormat="1" applyFont="1" applyBorder="1" applyAlignment="1" applyProtection="1">
      <alignment horizontal="left"/>
      <protection locked="0"/>
    </xf>
    <xf numFmtId="3" fontId="68" fillId="0" borderId="2" xfId="0" applyNumberFormat="1" applyFont="1" applyBorder="1" applyAlignment="1">
      <alignment wrapText="1"/>
    </xf>
    <xf numFmtId="1" fontId="1" fillId="0" borderId="9" xfId="0" applyNumberFormat="1" applyFont="1" applyBorder="1"/>
    <xf numFmtId="2" fontId="61" fillId="0" borderId="9" xfId="0" applyNumberFormat="1" applyFont="1" applyBorder="1"/>
    <xf numFmtId="2" fontId="1" fillId="0" borderId="9" xfId="0" applyNumberFormat="1" applyFont="1" applyBorder="1"/>
    <xf numFmtId="3" fontId="32" fillId="0" borderId="49" xfId="0" applyNumberFormat="1" applyFont="1" applyBorder="1" applyAlignment="1">
      <alignment wrapText="1"/>
    </xf>
    <xf numFmtId="4" fontId="31" fillId="0" borderId="50" xfId="0" applyNumberFormat="1" applyFont="1" applyBorder="1" applyAlignment="1">
      <alignment wrapText="1"/>
    </xf>
    <xf numFmtId="3" fontId="31" fillId="0" borderId="50" xfId="0" applyNumberFormat="1" applyFont="1" applyBorder="1" applyAlignment="1">
      <alignment wrapText="1"/>
    </xf>
    <xf numFmtId="2" fontId="1" fillId="0" borderId="50" xfId="0" applyNumberFormat="1" applyFont="1" applyBorder="1"/>
    <xf numFmtId="0" fontId="32" fillId="7" borderId="16" xfId="0" applyFont="1" applyFill="1" applyBorder="1"/>
    <xf numFmtId="2" fontId="1" fillId="7" borderId="47" xfId="0" applyNumberFormat="1" applyFont="1" applyFill="1" applyBorder="1"/>
    <xf numFmtId="0" fontId="0" fillId="7" borderId="0" xfId="0" applyFill="1"/>
    <xf numFmtId="3" fontId="32" fillId="0" borderId="2" xfId="0" applyNumberFormat="1" applyFont="1" applyBorder="1" applyAlignment="1" applyProtection="1">
      <alignment horizontal="left"/>
      <protection locked="0"/>
    </xf>
    <xf numFmtId="3" fontId="68" fillId="0" borderId="2" xfId="0" applyNumberFormat="1" applyFont="1" applyBorder="1"/>
    <xf numFmtId="2" fontId="1" fillId="0" borderId="38" xfId="0" applyNumberFormat="1" applyFont="1" applyBorder="1"/>
    <xf numFmtId="3" fontId="32" fillId="0" borderId="38" xfId="0" applyNumberFormat="1" applyFont="1" applyBorder="1" applyAlignment="1" applyProtection="1">
      <alignment horizontal="left"/>
      <protection locked="0"/>
    </xf>
    <xf numFmtId="3" fontId="68" fillId="0" borderId="16" xfId="0" applyNumberFormat="1" applyFont="1" applyBorder="1"/>
    <xf numFmtId="2" fontId="1" fillId="0" borderId="47" xfId="0" applyNumberFormat="1" applyFont="1" applyBorder="1"/>
    <xf numFmtId="3" fontId="68" fillId="0" borderId="24" xfId="0" applyNumberFormat="1" applyFont="1" applyBorder="1"/>
    <xf numFmtId="2" fontId="1" fillId="0" borderId="51" xfId="0" applyNumberFormat="1" applyFont="1" applyBorder="1"/>
    <xf numFmtId="0" fontId="71" fillId="0" borderId="52" xfId="0" applyFont="1" applyBorder="1" applyAlignment="1" applyProtection="1">
      <alignment horizontal="left"/>
      <protection locked="0"/>
    </xf>
    <xf numFmtId="3" fontId="71" fillId="0" borderId="0" xfId="0" applyNumberFormat="1" applyFont="1" applyAlignment="1" applyProtection="1">
      <alignment horizontal="left"/>
      <protection locked="0"/>
    </xf>
    <xf numFmtId="4" fontId="45" fillId="0" borderId="0" xfId="0" applyNumberFormat="1" applyFont="1" applyProtection="1">
      <protection locked="0"/>
    </xf>
    <xf numFmtId="3" fontId="45" fillId="0" borderId="0" xfId="0" applyNumberFormat="1" applyFont="1" applyProtection="1">
      <protection locked="0"/>
    </xf>
    <xf numFmtId="0" fontId="32" fillId="0" borderId="30" xfId="0" applyFont="1" applyBorder="1" applyAlignment="1" applyProtection="1">
      <alignment horizontal="left"/>
      <protection locked="0"/>
    </xf>
    <xf numFmtId="3" fontId="32" fillId="0" borderId="29" xfId="0" applyNumberFormat="1" applyFont="1" applyBorder="1" applyAlignment="1" applyProtection="1">
      <alignment horizontal="left"/>
      <protection locked="0"/>
    </xf>
    <xf numFmtId="4" fontId="31" fillId="0" borderId="29" xfId="0" applyNumberFormat="1" applyFont="1" applyBorder="1" applyProtection="1">
      <protection locked="0"/>
    </xf>
    <xf numFmtId="3" fontId="31" fillId="0" borderId="29" xfId="0" applyNumberFormat="1" applyFont="1" applyBorder="1" applyProtection="1">
      <protection locked="0"/>
    </xf>
    <xf numFmtId="2" fontId="1" fillId="0" borderId="45" xfId="0" applyNumberFormat="1" applyFont="1" applyBorder="1"/>
    <xf numFmtId="0" fontId="15" fillId="0" borderId="40" xfId="0" applyFont="1" applyBorder="1" applyAlignment="1" applyProtection="1">
      <alignment horizontal="left"/>
      <protection locked="0"/>
    </xf>
    <xf numFmtId="3" fontId="15" fillId="0" borderId="3" xfId="0" applyNumberFormat="1" applyFont="1" applyBorder="1" applyAlignment="1" applyProtection="1">
      <alignment horizontal="left"/>
      <protection locked="0"/>
    </xf>
    <xf numFmtId="4" fontId="45" fillId="0" borderId="1" xfId="0" applyNumberFormat="1" applyFont="1" applyBorder="1" applyProtection="1">
      <protection locked="0"/>
    </xf>
    <xf numFmtId="3" fontId="45" fillId="0" borderId="5" xfId="0" applyNumberFormat="1" applyFont="1" applyBorder="1" applyProtection="1">
      <protection locked="0"/>
    </xf>
    <xf numFmtId="2" fontId="1" fillId="0" borderId="7" xfId="0" applyNumberFormat="1" applyFont="1" applyBorder="1"/>
    <xf numFmtId="0" fontId="30" fillId="8" borderId="26" xfId="0" applyFont="1" applyFill="1" applyBorder="1" applyAlignment="1" applyProtection="1">
      <alignment horizontal="left"/>
      <protection locked="0"/>
    </xf>
    <xf numFmtId="3" fontId="30" fillId="8" borderId="25" xfId="0" applyNumberFormat="1" applyFont="1" applyFill="1" applyBorder="1" applyAlignment="1" applyProtection="1">
      <alignment horizontal="left"/>
      <protection locked="0"/>
    </xf>
    <xf numFmtId="4" fontId="29" fillId="0" borderId="25" xfId="0" applyNumberFormat="1" applyFont="1" applyBorder="1" applyProtection="1">
      <protection locked="0"/>
    </xf>
    <xf numFmtId="3" fontId="29" fillId="0" borderId="25" xfId="0" applyNumberFormat="1" applyFont="1" applyBorder="1" applyProtection="1">
      <protection locked="0"/>
    </xf>
    <xf numFmtId="2" fontId="1" fillId="8" borderId="24" xfId="0" applyNumberFormat="1" applyFont="1" applyFill="1" applyBorder="1" applyProtection="1">
      <protection locked="0"/>
    </xf>
    <xf numFmtId="0" fontId="15" fillId="0" borderId="53" xfId="0" applyFont="1" applyBorder="1" applyAlignment="1" applyProtection="1">
      <alignment horizontal="left"/>
      <protection locked="0"/>
    </xf>
    <xf numFmtId="3" fontId="15" fillId="0" borderId="34" xfId="0" applyNumberFormat="1" applyFont="1" applyBorder="1" applyAlignment="1" applyProtection="1">
      <alignment horizontal="left"/>
      <protection locked="0"/>
    </xf>
    <xf numFmtId="4" fontId="45" fillId="0" borderId="34" xfId="0" applyNumberFormat="1" applyFont="1" applyBorder="1" applyProtection="1">
      <protection locked="0"/>
    </xf>
    <xf numFmtId="3" fontId="45" fillId="0" borderId="34" xfId="0" applyNumberFormat="1" applyFont="1" applyBorder="1" applyProtection="1">
      <protection locked="0"/>
    </xf>
    <xf numFmtId="2" fontId="1" fillId="0" borderId="54" xfId="0" applyNumberFormat="1" applyFont="1" applyBorder="1"/>
    <xf numFmtId="2" fontId="1" fillId="8" borderId="54" xfId="0" applyNumberFormat="1" applyFont="1" applyFill="1" applyBorder="1"/>
    <xf numFmtId="4" fontId="31" fillId="0" borderId="34" xfId="0" applyNumberFormat="1" applyFont="1" applyBorder="1" applyProtection="1">
      <protection locked="0"/>
    </xf>
    <xf numFmtId="3" fontId="31" fillId="0" borderId="34" xfId="0" applyNumberFormat="1" applyFont="1" applyBorder="1" applyProtection="1">
      <protection locked="0"/>
    </xf>
    <xf numFmtId="0" fontId="32" fillId="0" borderId="42" xfId="0" applyFont="1" applyBorder="1" applyAlignment="1" applyProtection="1">
      <alignment horizontal="left"/>
      <protection locked="0"/>
    </xf>
    <xf numFmtId="3" fontId="32" fillId="0" borderId="35" xfId="0" applyNumberFormat="1" applyFont="1" applyBorder="1" applyAlignment="1" applyProtection="1">
      <alignment horizontal="left"/>
      <protection locked="0"/>
    </xf>
    <xf numFmtId="4" fontId="31" fillId="0" borderId="35" xfId="0" applyNumberFormat="1" applyFont="1" applyBorder="1" applyProtection="1">
      <protection locked="0"/>
    </xf>
    <xf numFmtId="3" fontId="31" fillId="0" borderId="35" xfId="0" applyNumberFormat="1" applyFont="1" applyBorder="1" applyProtection="1">
      <protection locked="0"/>
    </xf>
    <xf numFmtId="2" fontId="1" fillId="0" borderId="41" xfId="0" applyNumberFormat="1" applyFont="1" applyBorder="1"/>
    <xf numFmtId="0" fontId="15" fillId="0" borderId="28" xfId="0" applyFont="1" applyBorder="1" applyAlignment="1" applyProtection="1">
      <alignment horizontal="left"/>
      <protection locked="0"/>
    </xf>
    <xf numFmtId="3" fontId="15" fillId="0" borderId="27" xfId="0" applyNumberFormat="1" applyFont="1" applyBorder="1" applyAlignment="1" applyProtection="1">
      <alignment horizontal="left"/>
      <protection locked="0"/>
    </xf>
    <xf numFmtId="4" fontId="45" fillId="0" borderId="27" xfId="0" applyNumberFormat="1" applyFont="1" applyBorder="1" applyProtection="1">
      <protection locked="0"/>
    </xf>
    <xf numFmtId="3" fontId="45" fillId="0" borderId="27" xfId="0" applyNumberFormat="1" applyFont="1" applyBorder="1" applyProtection="1">
      <protection locked="0"/>
    </xf>
    <xf numFmtId="2" fontId="1" fillId="0" borderId="55" xfId="0" applyNumberFormat="1" applyFont="1" applyBorder="1"/>
    <xf numFmtId="4" fontId="31" fillId="0" borderId="27" xfId="0" applyNumberFormat="1" applyFont="1" applyBorder="1" applyProtection="1">
      <protection locked="0"/>
    </xf>
    <xf numFmtId="3" fontId="31" fillId="0" borderId="27" xfId="0" applyNumberFormat="1" applyFont="1" applyBorder="1" applyProtection="1">
      <protection locked="0"/>
    </xf>
    <xf numFmtId="4" fontId="45" fillId="0" borderId="29" xfId="0" applyNumberFormat="1" applyFont="1" applyBorder="1" applyProtection="1">
      <protection locked="0"/>
    </xf>
    <xf numFmtId="3" fontId="45" fillId="0" borderId="29" xfId="0" applyNumberFormat="1" applyFont="1" applyBorder="1" applyProtection="1">
      <protection locked="0"/>
    </xf>
    <xf numFmtId="0" fontId="45" fillId="0" borderId="52" xfId="0" applyFont="1" applyBorder="1" applyAlignment="1" applyProtection="1">
      <alignment horizontal="left"/>
      <protection locked="0"/>
    </xf>
    <xf numFmtId="3" fontId="45" fillId="0" borderId="0" xfId="0" applyNumberFormat="1" applyFont="1" applyAlignment="1" applyProtection="1">
      <alignment horizontal="left"/>
      <protection locked="0"/>
    </xf>
    <xf numFmtId="4" fontId="45" fillId="7" borderId="0" xfId="0" applyNumberFormat="1" applyFont="1" applyFill="1" applyProtection="1">
      <protection locked="0"/>
    </xf>
    <xf numFmtId="3" fontId="45" fillId="7" borderId="0" xfId="0" applyNumberFormat="1" applyFont="1" applyFill="1" applyProtection="1">
      <protection locked="0"/>
    </xf>
    <xf numFmtId="2" fontId="1" fillId="0" borderId="56" xfId="0" applyNumberFormat="1" applyFont="1" applyBorder="1"/>
    <xf numFmtId="4" fontId="31" fillId="7" borderId="29" xfId="0" applyNumberFormat="1" applyFont="1" applyFill="1" applyBorder="1" applyProtection="1">
      <protection locked="0"/>
    </xf>
    <xf numFmtId="3" fontId="31" fillId="7" borderId="29" xfId="0" applyNumberFormat="1" applyFont="1" applyFill="1" applyBorder="1" applyProtection="1">
      <protection locked="0"/>
    </xf>
    <xf numFmtId="2" fontId="1" fillId="0" borderId="57" xfId="0" applyNumberFormat="1" applyFont="1" applyBorder="1"/>
    <xf numFmtId="4" fontId="31" fillId="7" borderId="34" xfId="0" applyNumberFormat="1" applyFont="1" applyFill="1" applyBorder="1" applyProtection="1">
      <protection locked="0"/>
    </xf>
    <xf numFmtId="3" fontId="31" fillId="7" borderId="34" xfId="0" applyNumberFormat="1" applyFont="1" applyFill="1" applyBorder="1" applyProtection="1">
      <protection locked="0"/>
    </xf>
    <xf numFmtId="2" fontId="1" fillId="0" borderId="58" xfId="0" applyNumberFormat="1" applyFont="1" applyBorder="1"/>
    <xf numFmtId="4" fontId="29" fillId="7" borderId="25" xfId="0" applyNumberFormat="1" applyFont="1" applyFill="1" applyBorder="1" applyProtection="1">
      <protection locked="0"/>
    </xf>
    <xf numFmtId="3" fontId="29" fillId="7" borderId="25" xfId="0" applyNumberFormat="1" applyFont="1" applyFill="1" applyBorder="1" applyProtection="1">
      <protection locked="0"/>
    </xf>
    <xf numFmtId="2" fontId="1" fillId="8" borderId="59" xfId="0" applyNumberFormat="1" applyFont="1" applyFill="1" applyBorder="1" applyProtection="1">
      <protection locked="0"/>
    </xf>
    <xf numFmtId="4" fontId="31" fillId="7" borderId="35" xfId="0" applyNumberFormat="1" applyFont="1" applyFill="1" applyBorder="1" applyProtection="1">
      <protection locked="0"/>
    </xf>
    <xf numFmtId="3" fontId="31" fillId="7" borderId="35" xfId="0" applyNumberFormat="1" applyFont="1" applyFill="1" applyBorder="1" applyProtection="1">
      <protection locked="0"/>
    </xf>
    <xf numFmtId="2" fontId="1" fillId="0" borderId="60" xfId="0" applyNumberFormat="1" applyFont="1" applyBorder="1"/>
    <xf numFmtId="4" fontId="31" fillId="7" borderId="27" xfId="0" applyNumberFormat="1" applyFont="1" applyFill="1" applyBorder="1" applyProtection="1">
      <protection locked="0"/>
    </xf>
    <xf numFmtId="3" fontId="31" fillId="7" borderId="27" xfId="0" applyNumberFormat="1" applyFont="1" applyFill="1" applyBorder="1" applyProtection="1">
      <protection locked="0"/>
    </xf>
    <xf numFmtId="2" fontId="1" fillId="0" borderId="61" xfId="0" applyNumberFormat="1" applyFont="1" applyBorder="1"/>
    <xf numFmtId="0" fontId="30" fillId="8" borderId="52" xfId="0" applyFont="1" applyFill="1" applyBorder="1" applyAlignment="1" applyProtection="1">
      <alignment horizontal="left"/>
      <protection locked="0"/>
    </xf>
    <xf numFmtId="3" fontId="30" fillId="8" borderId="0" xfId="0" applyNumberFormat="1" applyFont="1" applyFill="1" applyAlignment="1" applyProtection="1">
      <alignment horizontal="left"/>
      <protection locked="0"/>
    </xf>
    <xf numFmtId="4" fontId="29" fillId="7" borderId="0" xfId="0" applyNumberFormat="1" applyFont="1" applyFill="1" applyProtection="1">
      <protection locked="0"/>
    </xf>
    <xf numFmtId="3" fontId="29" fillId="7" borderId="0" xfId="0" applyNumberFormat="1" applyFont="1" applyFill="1" applyProtection="1">
      <protection locked="0"/>
    </xf>
    <xf numFmtId="2" fontId="1" fillId="8" borderId="62" xfId="0" applyNumberFormat="1" applyFont="1" applyFill="1" applyBorder="1" applyProtection="1">
      <protection locked="0"/>
    </xf>
    <xf numFmtId="4" fontId="45" fillId="7" borderId="35" xfId="0" applyNumberFormat="1" applyFont="1" applyFill="1" applyBorder="1" applyProtection="1">
      <protection locked="0"/>
    </xf>
    <xf numFmtId="3" fontId="45" fillId="7" borderId="35" xfId="0" applyNumberFormat="1" applyFont="1" applyFill="1" applyBorder="1" applyProtection="1">
      <protection locked="0"/>
    </xf>
    <xf numFmtId="4" fontId="45" fillId="7" borderId="29" xfId="0" applyNumberFormat="1" applyFont="1" applyFill="1" applyBorder="1" applyProtection="1">
      <protection locked="0"/>
    </xf>
    <xf numFmtId="3" fontId="45" fillId="7" borderId="29" xfId="0" applyNumberFormat="1" applyFont="1" applyFill="1" applyBorder="1" applyProtection="1">
      <protection locked="0"/>
    </xf>
    <xf numFmtId="0" fontId="30" fillId="8" borderId="63" xfId="0" applyFont="1" applyFill="1" applyBorder="1" applyAlignment="1" applyProtection="1">
      <alignment horizontal="left"/>
      <protection locked="0"/>
    </xf>
    <xf numFmtId="3" fontId="30" fillId="8" borderId="13" xfId="0" applyNumberFormat="1" applyFont="1" applyFill="1" applyBorder="1" applyAlignment="1" applyProtection="1">
      <alignment horizontal="left"/>
      <protection locked="0"/>
    </xf>
    <xf numFmtId="4" fontId="29" fillId="7" borderId="13" xfId="0" applyNumberFormat="1" applyFont="1" applyFill="1" applyBorder="1" applyProtection="1">
      <protection locked="0"/>
    </xf>
    <xf numFmtId="3" fontId="29" fillId="7" borderId="13" xfId="0" applyNumberFormat="1" applyFont="1" applyFill="1" applyBorder="1" applyProtection="1">
      <protection locked="0"/>
    </xf>
    <xf numFmtId="2" fontId="1" fillId="8" borderId="64" xfId="0" applyNumberFormat="1" applyFont="1" applyFill="1" applyBorder="1" applyProtection="1">
      <protection locked="0"/>
    </xf>
    <xf numFmtId="0" fontId="73" fillId="0" borderId="14" xfId="0" applyFont="1" applyBorder="1" applyAlignment="1" applyProtection="1">
      <alignment horizontal="left"/>
      <protection locked="0"/>
    </xf>
    <xf numFmtId="3" fontId="73" fillId="0" borderId="13" xfId="0" applyNumberFormat="1" applyFont="1" applyBorder="1" applyAlignment="1" applyProtection="1">
      <alignment horizontal="left"/>
      <protection locked="0"/>
    </xf>
    <xf numFmtId="4" fontId="73" fillId="0" borderId="13" xfId="0" applyNumberFormat="1" applyFont="1" applyBorder="1" applyProtection="1">
      <protection locked="0"/>
    </xf>
    <xf numFmtId="3" fontId="73" fillId="0" borderId="13" xfId="0" applyNumberFormat="1" applyFont="1" applyBorder="1" applyProtection="1">
      <protection locked="0"/>
    </xf>
    <xf numFmtId="2" fontId="14" fillId="0" borderId="65" xfId="0" applyNumberFormat="1" applyFont="1" applyBorder="1"/>
    <xf numFmtId="0" fontId="56" fillId="0" borderId="0" xfId="0" applyFont="1"/>
    <xf numFmtId="0" fontId="0" fillId="9" borderId="0" xfId="0" applyFill="1"/>
    <xf numFmtId="0" fontId="20" fillId="0" borderId="22" xfId="0" applyFont="1" applyBorder="1" applyAlignment="1" applyProtection="1">
      <alignment horizontal="left"/>
      <protection locked="0"/>
    </xf>
    <xf numFmtId="3" fontId="19" fillId="0" borderId="23" xfId="0" applyNumberFormat="1" applyFont="1" applyBorder="1" applyProtection="1">
      <protection locked="0"/>
    </xf>
    <xf numFmtId="4" fontId="19" fillId="0" borderId="23" xfId="0" applyNumberFormat="1" applyFont="1" applyBorder="1" applyProtection="1">
      <protection locked="0"/>
    </xf>
    <xf numFmtId="3" fontId="19" fillId="0" borderId="29" xfId="0" applyNumberFormat="1" applyFont="1" applyBorder="1" applyProtection="1">
      <protection locked="0"/>
    </xf>
    <xf numFmtId="2" fontId="14" fillId="0" borderId="57" xfId="0" applyNumberFormat="1" applyFont="1" applyBorder="1"/>
    <xf numFmtId="0" fontId="21" fillId="0" borderId="31" xfId="0" applyFont="1" applyBorder="1" applyAlignment="1" applyProtection="1">
      <alignment horizontal="left"/>
      <protection locked="0"/>
    </xf>
    <xf numFmtId="3" fontId="21" fillId="0" borderId="33" xfId="0" applyNumberFormat="1" applyFont="1" applyBorder="1" applyAlignment="1" applyProtection="1">
      <alignment horizontal="right"/>
      <protection locked="0"/>
    </xf>
    <xf numFmtId="4" fontId="19" fillId="0" borderId="33" xfId="0" applyNumberFormat="1" applyFont="1" applyBorder="1" applyProtection="1">
      <protection locked="0"/>
    </xf>
    <xf numFmtId="3" fontId="19" fillId="0" borderId="34" xfId="0" applyNumberFormat="1" applyFont="1" applyBorder="1" applyProtection="1">
      <protection locked="0"/>
    </xf>
    <xf numFmtId="2" fontId="14" fillId="0" borderId="58" xfId="0" applyNumberFormat="1" applyFont="1" applyBorder="1"/>
    <xf numFmtId="0" fontId="14" fillId="8" borderId="37" xfId="0" applyFont="1" applyFill="1" applyBorder="1" applyAlignment="1" applyProtection="1">
      <alignment horizontal="left"/>
      <protection locked="0"/>
    </xf>
    <xf numFmtId="3" fontId="14" fillId="8" borderId="6" xfId="0" applyNumberFormat="1" applyFont="1" applyFill="1" applyBorder="1" applyProtection="1">
      <protection locked="0"/>
    </xf>
    <xf numFmtId="4" fontId="14" fillId="8" borderId="6" xfId="0" applyNumberFormat="1" applyFont="1" applyFill="1" applyBorder="1" applyProtection="1">
      <protection locked="0"/>
    </xf>
    <xf numFmtId="49" fontId="19" fillId="10" borderId="24" xfId="0" applyNumberFormat="1" applyFont="1" applyFill="1" applyBorder="1" applyProtection="1">
      <protection locked="0"/>
    </xf>
    <xf numFmtId="2" fontId="14" fillId="8" borderId="59" xfId="0" applyNumberFormat="1" applyFont="1" applyFill="1" applyBorder="1" applyProtection="1">
      <protection locked="0"/>
    </xf>
    <xf numFmtId="0" fontId="20" fillId="0" borderId="43" xfId="0" applyFont="1" applyBorder="1" applyAlignment="1" applyProtection="1">
      <alignment horizontal="left"/>
      <protection locked="0"/>
    </xf>
    <xf numFmtId="4" fontId="73" fillId="0" borderId="9" xfId="0" applyNumberFormat="1" applyFont="1" applyBorder="1" applyProtection="1">
      <protection locked="0"/>
    </xf>
    <xf numFmtId="3" fontId="73" fillId="0" borderId="35" xfId="0" applyNumberFormat="1" applyFont="1" applyBorder="1" applyProtection="1">
      <protection locked="0"/>
    </xf>
    <xf numFmtId="2" fontId="14" fillId="0" borderId="60" xfId="0" applyNumberFormat="1" applyFont="1" applyBorder="1"/>
    <xf numFmtId="4" fontId="73" fillId="0" borderId="20" xfId="0" applyNumberFormat="1" applyFont="1" applyBorder="1" applyProtection="1">
      <protection locked="0"/>
    </xf>
    <xf numFmtId="4" fontId="14" fillId="8" borderId="38" xfId="0" applyNumberFormat="1" applyFont="1" applyFill="1" applyBorder="1" applyProtection="1">
      <protection locked="0"/>
    </xf>
    <xf numFmtId="2" fontId="14" fillId="8" borderId="64" xfId="0" applyNumberFormat="1" applyFont="1" applyFill="1" applyBorder="1" applyProtection="1">
      <protection locked="0"/>
    </xf>
    <xf numFmtId="4" fontId="19" fillId="0" borderId="29" xfId="0" applyNumberFormat="1" applyFont="1" applyBorder="1" applyProtection="1">
      <protection locked="0"/>
    </xf>
    <xf numFmtId="2" fontId="74" fillId="0" borderId="58" xfId="0" applyNumberFormat="1" applyFont="1" applyBorder="1" applyProtection="1">
      <protection locked="0"/>
    </xf>
    <xf numFmtId="0" fontId="14" fillId="8" borderId="14" xfId="0" applyFont="1" applyFill="1" applyBorder="1" applyAlignment="1" applyProtection="1">
      <alignment horizontal="left"/>
      <protection locked="0"/>
    </xf>
    <xf numFmtId="4" fontId="19" fillId="0" borderId="9" xfId="0" applyNumberFormat="1" applyFont="1" applyBorder="1" applyProtection="1">
      <protection locked="0"/>
    </xf>
    <xf numFmtId="3" fontId="19" fillId="0" borderId="35" xfId="0" applyNumberFormat="1" applyFont="1" applyBorder="1" applyProtection="1">
      <protection locked="0"/>
    </xf>
    <xf numFmtId="0" fontId="21" fillId="0" borderId="44" xfId="0" applyFont="1" applyBorder="1" applyAlignment="1" applyProtection="1">
      <alignment horizontal="left"/>
      <protection locked="0"/>
    </xf>
    <xf numFmtId="4" fontId="19" fillId="0" borderId="20" xfId="0" applyNumberFormat="1" applyFont="1" applyBorder="1" applyProtection="1">
      <protection locked="0"/>
    </xf>
    <xf numFmtId="3" fontId="19" fillId="0" borderId="27" xfId="0" applyNumberFormat="1" applyFont="1" applyBorder="1" applyProtection="1">
      <protection locked="0"/>
    </xf>
    <xf numFmtId="2" fontId="74" fillId="0" borderId="61" xfId="0" applyNumberFormat="1" applyFont="1" applyBorder="1" applyProtection="1">
      <protection locked="0"/>
    </xf>
    <xf numFmtId="49" fontId="19" fillId="10" borderId="12" xfId="0" applyNumberFormat="1" applyFont="1" applyFill="1" applyBorder="1" applyProtection="1">
      <protection locked="0"/>
    </xf>
    <xf numFmtId="0" fontId="20" fillId="0" borderId="22" xfId="0" applyFont="1" applyBorder="1" applyAlignment="1" applyProtection="1">
      <alignment horizontal="left" wrapText="1"/>
      <protection locked="0"/>
    </xf>
    <xf numFmtId="4" fontId="19" fillId="0" borderId="23" xfId="0" applyNumberFormat="1" applyFont="1" applyBorder="1" applyAlignment="1" applyProtection="1">
      <alignment wrapText="1"/>
      <protection locked="0"/>
    </xf>
    <xf numFmtId="3" fontId="19" fillId="0" borderId="29" xfId="0" applyNumberFormat="1" applyFont="1" applyBorder="1" applyAlignment="1" applyProtection="1">
      <alignment wrapText="1"/>
      <protection locked="0"/>
    </xf>
    <xf numFmtId="4" fontId="19" fillId="0" borderId="33" xfId="0" applyNumberFormat="1" applyFont="1" applyBorder="1" applyAlignment="1" applyProtection="1">
      <alignment wrapText="1"/>
      <protection locked="0"/>
    </xf>
    <xf numFmtId="3" fontId="19" fillId="0" borderId="34" xfId="0" applyNumberFormat="1" applyFont="1" applyBorder="1" applyAlignment="1" applyProtection="1">
      <alignment wrapText="1"/>
      <protection locked="0"/>
    </xf>
    <xf numFmtId="2" fontId="74" fillId="0" borderId="58" xfId="0" applyNumberFormat="1" applyFont="1" applyBorder="1" applyAlignment="1" applyProtection="1">
      <alignment wrapText="1"/>
      <protection locked="0"/>
    </xf>
    <xf numFmtId="0" fontId="75" fillId="0" borderId="0" xfId="0" applyFont="1"/>
    <xf numFmtId="0" fontId="20" fillId="0" borderId="43" xfId="0" applyFont="1" applyBorder="1" applyAlignment="1" applyProtection="1">
      <alignment horizontal="left" wrapText="1"/>
      <protection locked="0"/>
    </xf>
    <xf numFmtId="4" fontId="19" fillId="0" borderId="38" xfId="0" applyNumberFormat="1" applyFont="1" applyBorder="1" applyProtection="1">
      <protection locked="0"/>
    </xf>
    <xf numFmtId="4" fontId="19" fillId="0" borderId="2" xfId="0" applyNumberFormat="1" applyFont="1" applyBorder="1" applyProtection="1">
      <protection locked="0"/>
    </xf>
    <xf numFmtId="0" fontId="20" fillId="0" borderId="43" xfId="0" applyFont="1" applyBorder="1" applyAlignment="1">
      <alignment wrapText="1"/>
    </xf>
    <xf numFmtId="4" fontId="19" fillId="0" borderId="2" xfId="0" applyNumberFormat="1" applyFont="1" applyBorder="1" applyAlignment="1">
      <alignment wrapText="1"/>
    </xf>
    <xf numFmtId="3" fontId="19" fillId="0" borderId="35" xfId="0" applyNumberFormat="1" applyFont="1" applyBorder="1" applyAlignment="1">
      <alignment wrapText="1"/>
    </xf>
    <xf numFmtId="4" fontId="19" fillId="0" borderId="38" xfId="0" applyNumberFormat="1" applyFont="1" applyBorder="1" applyAlignment="1">
      <alignment wrapText="1"/>
    </xf>
    <xf numFmtId="3" fontId="19" fillId="0" borderId="27" xfId="0" applyNumberFormat="1" applyFont="1" applyBorder="1" applyAlignment="1">
      <alignment wrapText="1"/>
    </xf>
    <xf numFmtId="2" fontId="74" fillId="0" borderId="61" xfId="0" applyNumberFormat="1" applyFont="1" applyBorder="1" applyAlignment="1">
      <alignment wrapText="1"/>
    </xf>
    <xf numFmtId="0" fontId="14" fillId="8" borderId="30" xfId="0" applyFont="1" applyFill="1" applyBorder="1" applyAlignment="1">
      <alignment wrapText="1"/>
    </xf>
    <xf numFmtId="3" fontId="14" fillId="8" borderId="29" xfId="0" applyNumberFormat="1" applyFont="1" applyFill="1" applyBorder="1" applyAlignment="1">
      <alignment wrapText="1"/>
    </xf>
    <xf numFmtId="4" fontId="14" fillId="0" borderId="29" xfId="0" applyNumberFormat="1" applyFont="1" applyBorder="1" applyAlignment="1">
      <alignment wrapText="1"/>
    </xf>
    <xf numFmtId="3" fontId="14" fillId="0" borderId="29" xfId="0" applyNumberFormat="1" applyFont="1" applyBorder="1" applyAlignment="1">
      <alignment wrapText="1"/>
    </xf>
    <xf numFmtId="0" fontId="14" fillId="8" borderId="53" xfId="0" applyFont="1" applyFill="1" applyBorder="1" applyAlignment="1">
      <alignment wrapText="1"/>
    </xf>
    <xf numFmtId="3" fontId="14" fillId="8" borderId="34" xfId="0" applyNumberFormat="1" applyFont="1" applyFill="1" applyBorder="1" applyAlignment="1">
      <alignment wrapText="1"/>
    </xf>
    <xf numFmtId="4" fontId="14" fillId="0" borderId="34" xfId="0" applyNumberFormat="1" applyFont="1" applyBorder="1" applyAlignment="1">
      <alignment wrapText="1"/>
    </xf>
    <xf numFmtId="3" fontId="14" fillId="0" borderId="34" xfId="0" applyNumberFormat="1" applyFont="1" applyBorder="1" applyAlignment="1">
      <alignment wrapText="1"/>
    </xf>
    <xf numFmtId="0" fontId="20" fillId="0" borderId="42" xfId="0" applyFont="1" applyBorder="1" applyAlignment="1">
      <alignment wrapText="1"/>
    </xf>
    <xf numFmtId="3" fontId="20" fillId="0" borderId="35" xfId="0" applyNumberFormat="1" applyFont="1" applyBorder="1" applyAlignment="1">
      <alignment wrapText="1"/>
    </xf>
    <xf numFmtId="4" fontId="73" fillId="0" borderId="35" xfId="0" applyNumberFormat="1" applyFont="1" applyBorder="1" applyAlignment="1">
      <alignment wrapText="1"/>
    </xf>
    <xf numFmtId="3" fontId="73" fillId="0" borderId="35" xfId="0" applyNumberFormat="1" applyFont="1" applyBorder="1" applyAlignment="1">
      <alignment wrapText="1"/>
    </xf>
    <xf numFmtId="0" fontId="21" fillId="0" borderId="28" xfId="0" applyFont="1" applyBorder="1" applyAlignment="1" applyProtection="1">
      <alignment horizontal="left"/>
      <protection locked="0"/>
    </xf>
    <xf numFmtId="3" fontId="21" fillId="0" borderId="27" xfId="0" applyNumberFormat="1" applyFont="1" applyBorder="1" applyAlignment="1" applyProtection="1">
      <alignment horizontal="left"/>
      <protection locked="0"/>
    </xf>
    <xf numFmtId="4" fontId="73" fillId="0" borderId="27" xfId="0" applyNumberFormat="1" applyFont="1" applyBorder="1" applyAlignment="1">
      <alignment wrapText="1"/>
    </xf>
    <xf numFmtId="3" fontId="73" fillId="0" borderId="27" xfId="0" applyNumberFormat="1" applyFont="1" applyBorder="1" applyAlignment="1">
      <alignment wrapText="1"/>
    </xf>
    <xf numFmtId="2" fontId="14" fillId="0" borderId="61" xfId="0" applyNumberFormat="1" applyFont="1" applyBorder="1"/>
    <xf numFmtId="0" fontId="14" fillId="8" borderId="63" xfId="0" applyFont="1" applyFill="1" applyBorder="1" applyAlignment="1" applyProtection="1">
      <alignment horizontal="left"/>
      <protection locked="0"/>
    </xf>
    <xf numFmtId="3" fontId="14" fillId="8" borderId="13" xfId="0" applyNumberFormat="1" applyFont="1" applyFill="1" applyBorder="1" applyAlignment="1" applyProtection="1">
      <alignment horizontal="left"/>
      <protection locked="0"/>
    </xf>
    <xf numFmtId="4" fontId="14" fillId="0" borderId="13" xfId="0" applyNumberFormat="1" applyFont="1" applyBorder="1" applyProtection="1">
      <protection locked="0"/>
    </xf>
    <xf numFmtId="3" fontId="14" fillId="0" borderId="13" xfId="0" applyNumberFormat="1" applyFont="1" applyBorder="1" applyProtection="1">
      <protection locked="0"/>
    </xf>
    <xf numFmtId="0" fontId="20" fillId="0" borderId="30" xfId="0" applyFont="1" applyBorder="1" applyAlignment="1">
      <alignment wrapText="1"/>
    </xf>
    <xf numFmtId="3" fontId="20" fillId="0" borderId="29" xfId="0" applyNumberFormat="1" applyFont="1" applyBorder="1" applyAlignment="1">
      <alignment wrapText="1"/>
    </xf>
    <xf numFmtId="4" fontId="73" fillId="0" borderId="29" xfId="0" applyNumberFormat="1" applyFont="1" applyBorder="1" applyAlignment="1">
      <alignment wrapText="1"/>
    </xf>
    <xf numFmtId="3" fontId="73" fillId="0" borderId="29" xfId="0" applyNumberFormat="1" applyFont="1" applyBorder="1" applyAlignment="1">
      <alignment wrapText="1"/>
    </xf>
    <xf numFmtId="3" fontId="14" fillId="2" borderId="13" xfId="0" applyNumberFormat="1" applyFont="1" applyFill="1" applyBorder="1" applyAlignment="1" applyProtection="1">
      <alignment horizontal="left"/>
      <protection locked="0"/>
    </xf>
    <xf numFmtId="4" fontId="14" fillId="2" borderId="38" xfId="0" applyNumberFormat="1" applyFont="1" applyFill="1" applyBorder="1" applyProtection="1">
      <protection locked="0"/>
    </xf>
    <xf numFmtId="3" fontId="14" fillId="2" borderId="13" xfId="0" applyNumberFormat="1" applyFont="1" applyFill="1" applyBorder="1" applyProtection="1">
      <protection locked="0"/>
    </xf>
    <xf numFmtId="2" fontId="14" fillId="2" borderId="65" xfId="0" applyNumberFormat="1" applyFont="1" applyFill="1" applyBorder="1" applyProtection="1">
      <protection locked="0"/>
    </xf>
    <xf numFmtId="0" fontId="3" fillId="11" borderId="1" xfId="0" applyFont="1" applyFill="1" applyBorder="1" applyAlignment="1" applyProtection="1">
      <alignment horizontal="left"/>
      <protection locked="0"/>
    </xf>
    <xf numFmtId="0" fontId="14" fillId="2" borderId="14" xfId="0" applyFont="1" applyFill="1" applyBorder="1" applyAlignment="1" applyProtection="1">
      <alignment horizontal="left"/>
      <protection locked="0"/>
    </xf>
    <xf numFmtId="4" fontId="19" fillId="0" borderId="34" xfId="0" applyNumberFormat="1" applyFont="1" applyBorder="1" applyProtection="1">
      <protection locked="0"/>
    </xf>
    <xf numFmtId="4" fontId="14" fillId="8" borderId="25" xfId="0" applyNumberFormat="1" applyFont="1" applyFill="1" applyBorder="1" applyProtection="1">
      <protection locked="0"/>
    </xf>
    <xf numFmtId="3" fontId="20" fillId="0" borderId="9" xfId="0" applyNumberFormat="1" applyFont="1" applyBorder="1" applyAlignment="1" applyProtection="1">
      <alignment horizontal="left"/>
      <protection locked="0"/>
    </xf>
    <xf numFmtId="4" fontId="19" fillId="0" borderId="35" xfId="0" applyNumberFormat="1" applyFont="1" applyBorder="1" applyProtection="1">
      <protection locked="0"/>
    </xf>
    <xf numFmtId="3" fontId="21" fillId="0" borderId="20" xfId="0" applyNumberFormat="1" applyFont="1" applyBorder="1" applyAlignment="1" applyProtection="1">
      <alignment horizontal="left"/>
      <protection locked="0"/>
    </xf>
    <xf numFmtId="4" fontId="19" fillId="0" borderId="27" xfId="0" applyNumberFormat="1" applyFont="1" applyBorder="1" applyProtection="1">
      <protection locked="0"/>
    </xf>
    <xf numFmtId="3" fontId="14" fillId="8" borderId="38" xfId="0" applyNumberFormat="1" applyFont="1" applyFill="1" applyBorder="1" applyAlignment="1" applyProtection="1">
      <alignment horizontal="left"/>
      <protection locked="0"/>
    </xf>
    <xf numFmtId="4" fontId="14" fillId="8" borderId="13" xfId="0" applyNumberFormat="1" applyFont="1" applyFill="1" applyBorder="1" applyProtection="1">
      <protection locked="0"/>
    </xf>
    <xf numFmtId="3" fontId="14" fillId="8" borderId="13" xfId="0" applyNumberFormat="1" applyFont="1" applyFill="1" applyBorder="1" applyProtection="1">
      <protection locked="0"/>
    </xf>
    <xf numFmtId="3" fontId="20" fillId="0" borderId="23" xfId="0" applyNumberFormat="1" applyFont="1" applyBorder="1" applyAlignment="1" applyProtection="1">
      <alignment horizontal="left"/>
      <protection locked="0"/>
    </xf>
    <xf numFmtId="3" fontId="21" fillId="0" borderId="33" xfId="0" applyNumberFormat="1" applyFont="1" applyBorder="1" applyAlignment="1" applyProtection="1">
      <alignment horizontal="left"/>
      <protection locked="0"/>
    </xf>
    <xf numFmtId="3" fontId="14" fillId="8" borderId="6" xfId="0" applyNumberFormat="1" applyFont="1" applyFill="1" applyBorder="1" applyAlignment="1" applyProtection="1">
      <alignment horizontal="left"/>
      <protection locked="0"/>
    </xf>
    <xf numFmtId="3" fontId="14" fillId="8" borderId="25" xfId="0" applyNumberFormat="1" applyFont="1" applyFill="1" applyBorder="1" applyProtection="1">
      <protection locked="0"/>
    </xf>
    <xf numFmtId="3" fontId="14" fillId="8" borderId="2" xfId="0" applyNumberFormat="1" applyFont="1" applyFill="1" applyBorder="1" applyProtection="1">
      <protection locked="0"/>
    </xf>
    <xf numFmtId="49" fontId="19" fillId="10" borderId="0" xfId="0" applyNumberFormat="1" applyFont="1" applyFill="1" applyProtection="1">
      <protection locked="0"/>
    </xf>
    <xf numFmtId="0" fontId="14" fillId="8" borderId="17" xfId="0" applyFont="1" applyFill="1" applyBorder="1" applyAlignment="1" applyProtection="1">
      <alignment horizontal="left"/>
      <protection locked="0"/>
    </xf>
    <xf numFmtId="4" fontId="14" fillId="8" borderId="0" xfId="0" applyNumberFormat="1" applyFont="1" applyFill="1" applyProtection="1">
      <protection locked="0"/>
    </xf>
    <xf numFmtId="2" fontId="14" fillId="8" borderId="62" xfId="0" applyNumberFormat="1" applyFont="1" applyFill="1" applyBorder="1" applyProtection="1">
      <protection locked="0"/>
    </xf>
    <xf numFmtId="0" fontId="20" fillId="0" borderId="19" xfId="0" applyFont="1" applyBorder="1" applyAlignment="1" applyProtection="1">
      <alignment horizontal="left" wrapText="1"/>
      <protection locked="0"/>
    </xf>
    <xf numFmtId="0" fontId="14" fillId="8" borderId="31" xfId="0" applyFont="1" applyFill="1" applyBorder="1" applyAlignment="1" applyProtection="1">
      <alignment horizontal="left"/>
      <protection locked="0"/>
    </xf>
    <xf numFmtId="3" fontId="14" fillId="8" borderId="33" xfId="0" applyNumberFormat="1" applyFont="1" applyFill="1" applyBorder="1" applyAlignment="1" applyProtection="1">
      <alignment horizontal="left"/>
      <protection locked="0"/>
    </xf>
    <xf numFmtId="4" fontId="14" fillId="8" borderId="34" xfId="0" applyNumberFormat="1" applyFont="1" applyFill="1" applyBorder="1" applyProtection="1">
      <protection locked="0"/>
    </xf>
    <xf numFmtId="3" fontId="14" fillId="8" borderId="34" xfId="0" applyNumberFormat="1" applyFont="1" applyFill="1" applyBorder="1" applyProtection="1">
      <protection locked="0"/>
    </xf>
    <xf numFmtId="2" fontId="14" fillId="8" borderId="58" xfId="0" applyNumberFormat="1" applyFont="1" applyFill="1" applyBorder="1" applyProtection="1">
      <protection locked="0"/>
    </xf>
    <xf numFmtId="0" fontId="20" fillId="0" borderId="43" xfId="0" applyFont="1" applyBorder="1"/>
    <xf numFmtId="4" fontId="19" fillId="0" borderId="35" xfId="0" applyNumberFormat="1" applyFont="1" applyBorder="1"/>
    <xf numFmtId="3" fontId="19" fillId="0" borderId="35" xfId="0" applyNumberFormat="1" applyFont="1" applyBorder="1"/>
    <xf numFmtId="4" fontId="21" fillId="0" borderId="33" xfId="0" applyNumberFormat="1" applyFont="1" applyBorder="1" applyAlignment="1" applyProtection="1">
      <alignment horizontal="right"/>
      <protection locked="0"/>
    </xf>
    <xf numFmtId="4" fontId="73" fillId="0" borderId="27" xfId="0" applyNumberFormat="1" applyFont="1" applyBorder="1"/>
    <xf numFmtId="3" fontId="73" fillId="0" borderId="27" xfId="0" applyNumberFormat="1" applyFont="1" applyBorder="1"/>
    <xf numFmtId="0" fontId="20" fillId="0" borderId="22" xfId="0" applyFont="1" applyBorder="1"/>
    <xf numFmtId="3" fontId="19" fillId="0" borderId="29" xfId="0" applyNumberFormat="1" applyFont="1" applyBorder="1"/>
    <xf numFmtId="4" fontId="19" fillId="0" borderId="34" xfId="0" applyNumberFormat="1" applyFont="1" applyBorder="1"/>
    <xf numFmtId="3" fontId="19" fillId="0" borderId="34" xfId="0" applyNumberFormat="1" applyFont="1" applyBorder="1"/>
    <xf numFmtId="4" fontId="19" fillId="0" borderId="27" xfId="0" applyNumberFormat="1" applyFont="1" applyBorder="1"/>
    <xf numFmtId="3" fontId="19" fillId="0" borderId="27" xfId="0" applyNumberFormat="1" applyFont="1" applyBorder="1"/>
    <xf numFmtId="4" fontId="19" fillId="0" borderId="29" xfId="0" applyNumberFormat="1" applyFont="1" applyBorder="1"/>
    <xf numFmtId="2" fontId="0" fillId="0" borderId="0" xfId="0" applyNumberFormat="1"/>
    <xf numFmtId="2" fontId="19" fillId="0" borderId="34" xfId="0" applyNumberFormat="1" applyFont="1" applyBorder="1"/>
    <xf numFmtId="0" fontId="20" fillId="2" borderId="22" xfId="0" applyFont="1" applyFill="1" applyBorder="1" applyAlignment="1">
      <alignment vertical="center"/>
    </xf>
    <xf numFmtId="3" fontId="19" fillId="2" borderId="23" xfId="0" applyNumberFormat="1" applyFont="1" applyFill="1" applyBorder="1" applyProtection="1">
      <protection locked="0"/>
    </xf>
    <xf numFmtId="4" fontId="19" fillId="2" borderId="23" xfId="0" applyNumberFormat="1" applyFont="1" applyFill="1" applyBorder="1" applyAlignment="1">
      <alignment vertical="center"/>
    </xf>
    <xf numFmtId="3" fontId="19" fillId="2" borderId="29" xfId="0" applyNumberFormat="1" applyFont="1" applyFill="1" applyBorder="1" applyAlignment="1">
      <alignment vertical="center"/>
    </xf>
    <xf numFmtId="2" fontId="14" fillId="2" borderId="56" xfId="0" applyNumberFormat="1" applyFont="1" applyFill="1" applyBorder="1"/>
    <xf numFmtId="0" fontId="21" fillId="2" borderId="31" xfId="0" applyFont="1" applyFill="1" applyBorder="1" applyAlignment="1" applyProtection="1">
      <alignment horizontal="left"/>
      <protection locked="0"/>
    </xf>
    <xf numFmtId="3" fontId="21" fillId="2" borderId="33" xfId="0" applyNumberFormat="1" applyFont="1" applyFill="1" applyBorder="1" applyAlignment="1" applyProtection="1">
      <alignment horizontal="right"/>
      <protection locked="0"/>
    </xf>
    <xf numFmtId="4" fontId="19" fillId="2" borderId="33" xfId="0" applyNumberFormat="1" applyFont="1" applyFill="1" applyBorder="1" applyAlignment="1">
      <alignment vertical="center"/>
    </xf>
    <xf numFmtId="3" fontId="19" fillId="2" borderId="34" xfId="0" applyNumberFormat="1" applyFont="1" applyFill="1" applyBorder="1" applyAlignment="1">
      <alignment vertical="center"/>
    </xf>
    <xf numFmtId="2" fontId="19" fillId="2" borderId="38" xfId="0" applyNumberFormat="1" applyFont="1" applyFill="1" applyBorder="1" applyAlignment="1">
      <alignment vertical="center"/>
    </xf>
    <xf numFmtId="0" fontId="14" fillId="2" borderId="31" xfId="0" applyFont="1" applyFill="1" applyBorder="1" applyAlignment="1" applyProtection="1">
      <alignment horizontal="left"/>
      <protection locked="0"/>
    </xf>
    <xf numFmtId="3" fontId="14" fillId="2" borderId="6" xfId="0" applyNumberFormat="1" applyFont="1" applyFill="1" applyBorder="1" applyProtection="1">
      <protection locked="0"/>
    </xf>
    <xf numFmtId="4" fontId="14" fillId="2" borderId="33" xfId="0" applyNumberFormat="1" applyFont="1" applyFill="1" applyBorder="1" applyProtection="1">
      <protection locked="0"/>
    </xf>
    <xf numFmtId="49" fontId="19" fillId="2" borderId="12" xfId="0" applyNumberFormat="1" applyFont="1" applyFill="1" applyBorder="1" applyProtection="1">
      <protection locked="0"/>
    </xf>
    <xf numFmtId="2" fontId="14" fillId="2" borderId="58" xfId="0" applyNumberFormat="1" applyFont="1" applyFill="1" applyBorder="1" applyProtection="1">
      <protection locked="0"/>
    </xf>
    <xf numFmtId="0" fontId="20" fillId="2" borderId="43" xfId="0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/>
    </xf>
    <xf numFmtId="3" fontId="19" fillId="2" borderId="35" xfId="0" applyNumberFormat="1" applyFont="1" applyFill="1" applyBorder="1" applyAlignment="1">
      <alignment vertical="center"/>
    </xf>
    <xf numFmtId="2" fontId="14" fillId="2" borderId="60" xfId="0" applyNumberFormat="1" applyFont="1" applyFill="1" applyBorder="1"/>
    <xf numFmtId="0" fontId="21" fillId="2" borderId="44" xfId="0" applyFont="1" applyFill="1" applyBorder="1" applyAlignment="1" applyProtection="1">
      <alignment horizontal="left"/>
      <protection locked="0"/>
    </xf>
    <xf numFmtId="4" fontId="19" fillId="2" borderId="20" xfId="0" applyNumberFormat="1" applyFont="1" applyFill="1" applyBorder="1" applyAlignment="1">
      <alignment vertical="center"/>
    </xf>
    <xf numFmtId="3" fontId="19" fillId="2" borderId="27" xfId="0" applyNumberFormat="1" applyFont="1" applyFill="1" applyBorder="1" applyAlignment="1">
      <alignment vertical="center"/>
    </xf>
    <xf numFmtId="2" fontId="74" fillId="2" borderId="61" xfId="0" applyNumberFormat="1" applyFont="1" applyFill="1" applyBorder="1" applyAlignment="1">
      <alignment vertical="center"/>
    </xf>
    <xf numFmtId="0" fontId="20" fillId="2" borderId="22" xfId="0" applyFont="1" applyFill="1" applyBorder="1" applyAlignment="1">
      <alignment horizontal="left" vertical="center" wrapText="1"/>
    </xf>
    <xf numFmtId="2" fontId="14" fillId="2" borderId="57" xfId="0" applyNumberFormat="1" applyFont="1" applyFill="1" applyBorder="1"/>
    <xf numFmtId="4" fontId="19" fillId="2" borderId="33" xfId="0" applyNumberFormat="1" applyFont="1" applyFill="1" applyBorder="1" applyAlignment="1">
      <alignment vertical="center" wrapText="1"/>
    </xf>
    <xf numFmtId="3" fontId="19" fillId="2" borderId="34" xfId="0" applyNumberFormat="1" applyFont="1" applyFill="1" applyBorder="1" applyAlignment="1">
      <alignment vertical="center" wrapText="1"/>
    </xf>
    <xf numFmtId="2" fontId="74" fillId="2" borderId="58" xfId="0" applyNumberFormat="1" applyFont="1" applyFill="1" applyBorder="1" applyAlignment="1">
      <alignment vertical="center" wrapText="1"/>
    </xf>
    <xf numFmtId="0" fontId="20" fillId="2" borderId="43" xfId="0" applyFont="1" applyFill="1" applyBorder="1" applyAlignment="1">
      <alignment horizontal="left" vertical="center"/>
    </xf>
    <xf numFmtId="0" fontId="20" fillId="2" borderId="22" xfId="0" applyFont="1" applyFill="1" applyBorder="1" applyAlignment="1">
      <alignment horizontal="left" vertical="center"/>
    </xf>
    <xf numFmtId="0" fontId="20" fillId="2" borderId="43" xfId="0" applyFont="1" applyFill="1" applyBorder="1" applyAlignment="1">
      <alignment horizontal="left" vertical="center" wrapText="1"/>
    </xf>
    <xf numFmtId="3" fontId="20" fillId="2" borderId="9" xfId="0" applyNumberFormat="1" applyFont="1" applyFill="1" applyBorder="1" applyAlignment="1">
      <alignment horizontal="left" vertical="center" wrapText="1"/>
    </xf>
    <xf numFmtId="4" fontId="19" fillId="2" borderId="9" xfId="0" applyNumberFormat="1" applyFont="1" applyFill="1" applyBorder="1" applyAlignment="1">
      <alignment vertical="center" wrapText="1"/>
    </xf>
    <xf numFmtId="3" fontId="19" fillId="2" borderId="35" xfId="0" applyNumberFormat="1" applyFont="1" applyFill="1" applyBorder="1" applyAlignment="1">
      <alignment vertical="center" wrapText="1"/>
    </xf>
    <xf numFmtId="3" fontId="21" fillId="2" borderId="20" xfId="0" applyNumberFormat="1" applyFont="1" applyFill="1" applyBorder="1" applyAlignment="1" applyProtection="1">
      <alignment horizontal="left"/>
      <protection locked="0"/>
    </xf>
    <xf numFmtId="4" fontId="19" fillId="2" borderId="20" xfId="0" applyNumberFormat="1" applyFont="1" applyFill="1" applyBorder="1" applyAlignment="1">
      <alignment vertical="center" wrapText="1"/>
    </xf>
    <xf numFmtId="3" fontId="19" fillId="2" borderId="27" xfId="0" applyNumberFormat="1" applyFont="1" applyFill="1" applyBorder="1" applyAlignment="1">
      <alignment vertical="center" wrapText="1"/>
    </xf>
    <xf numFmtId="2" fontId="74" fillId="2" borderId="61" xfId="0" applyNumberFormat="1" applyFont="1" applyFill="1" applyBorder="1" applyAlignment="1">
      <alignment vertical="center" wrapText="1"/>
    </xf>
    <xf numFmtId="3" fontId="14" fillId="2" borderId="33" xfId="0" applyNumberFormat="1" applyFont="1" applyFill="1" applyBorder="1" applyAlignment="1" applyProtection="1">
      <alignment horizontal="left"/>
      <protection locked="0"/>
    </xf>
    <xf numFmtId="3" fontId="14" fillId="2" borderId="34" xfId="0" applyNumberFormat="1" applyFont="1" applyFill="1" applyBorder="1" applyProtection="1">
      <protection locked="0"/>
    </xf>
    <xf numFmtId="3" fontId="20" fillId="2" borderId="9" xfId="0" applyNumberFormat="1" applyFont="1" applyFill="1" applyBorder="1" applyAlignment="1">
      <alignment horizontal="left" vertical="center"/>
    </xf>
    <xf numFmtId="3" fontId="21" fillId="2" borderId="33" xfId="0" applyNumberFormat="1" applyFont="1" applyFill="1" applyBorder="1" applyAlignment="1" applyProtection="1">
      <alignment horizontal="left"/>
      <protection locked="0"/>
    </xf>
    <xf numFmtId="2" fontId="74" fillId="2" borderId="58" xfId="0" applyNumberFormat="1" applyFont="1" applyFill="1" applyBorder="1" applyAlignment="1">
      <alignment vertical="center"/>
    </xf>
    <xf numFmtId="3" fontId="20" fillId="2" borderId="23" xfId="0" applyNumberFormat="1" applyFont="1" applyFill="1" applyBorder="1" applyAlignment="1">
      <alignment horizontal="left" vertical="center" wrapText="1"/>
    </xf>
    <xf numFmtId="4" fontId="19" fillId="2" borderId="23" xfId="0" applyNumberFormat="1" applyFont="1" applyFill="1" applyBorder="1" applyAlignment="1">
      <alignment vertical="center" wrapText="1"/>
    </xf>
    <xf numFmtId="3" fontId="19" fillId="2" borderId="29" xfId="0" applyNumberFormat="1" applyFont="1" applyFill="1" applyBorder="1" applyAlignment="1">
      <alignment vertical="center" wrapText="1"/>
    </xf>
    <xf numFmtId="3" fontId="20" fillId="2" borderId="23" xfId="0" applyNumberFormat="1" applyFont="1" applyFill="1" applyBorder="1" applyAlignment="1">
      <alignment horizontal="left" vertical="center"/>
    </xf>
    <xf numFmtId="4" fontId="73" fillId="2" borderId="23" xfId="0" applyNumberFormat="1" applyFont="1" applyFill="1" applyBorder="1" applyAlignment="1">
      <alignment vertical="center"/>
    </xf>
    <xf numFmtId="3" fontId="73" fillId="2" borderId="29" xfId="0" applyNumberFormat="1" applyFont="1" applyFill="1" applyBorder="1" applyAlignment="1">
      <alignment vertical="center"/>
    </xf>
    <xf numFmtId="0" fontId="20" fillId="2" borderId="31" xfId="0" applyFont="1" applyFill="1" applyBorder="1" applyAlignment="1">
      <alignment horizontal="left" vertical="center"/>
    </xf>
    <xf numFmtId="3" fontId="20" fillId="2" borderId="33" xfId="0" applyNumberFormat="1" applyFont="1" applyFill="1" applyBorder="1" applyAlignment="1">
      <alignment horizontal="left" vertical="center"/>
    </xf>
    <xf numFmtId="4" fontId="73" fillId="2" borderId="33" xfId="0" applyNumberFormat="1" applyFont="1" applyFill="1" applyBorder="1" applyAlignment="1">
      <alignment vertical="center"/>
    </xf>
    <xf numFmtId="3" fontId="73" fillId="2" borderId="34" xfId="0" applyNumberFormat="1" applyFont="1" applyFill="1" applyBorder="1" applyAlignment="1">
      <alignment vertical="center"/>
    </xf>
    <xf numFmtId="2" fontId="14" fillId="2" borderId="58" xfId="0" applyNumberFormat="1" applyFont="1" applyFill="1" applyBorder="1" applyAlignment="1">
      <alignment vertical="center"/>
    </xf>
    <xf numFmtId="4" fontId="73" fillId="2" borderId="9" xfId="0" applyNumberFormat="1" applyFont="1" applyFill="1" applyBorder="1" applyAlignment="1">
      <alignment vertical="center"/>
    </xf>
    <xf numFmtId="3" fontId="73" fillId="2" borderId="35" xfId="0" applyNumberFormat="1" applyFont="1" applyFill="1" applyBorder="1" applyAlignment="1">
      <alignment vertical="center"/>
    </xf>
    <xf numFmtId="0" fontId="20" fillId="2" borderId="44" xfId="0" applyFont="1" applyFill="1" applyBorder="1" applyAlignment="1">
      <alignment horizontal="left" vertical="center"/>
    </xf>
    <xf numFmtId="3" fontId="20" fillId="2" borderId="20" xfId="0" applyNumberFormat="1" applyFont="1" applyFill="1" applyBorder="1" applyAlignment="1">
      <alignment horizontal="left" vertical="center"/>
    </xf>
    <xf numFmtId="4" fontId="73" fillId="2" borderId="20" xfId="0" applyNumberFormat="1" applyFont="1" applyFill="1" applyBorder="1" applyAlignment="1">
      <alignment vertical="center"/>
    </xf>
    <xf numFmtId="3" fontId="73" fillId="2" borderId="27" xfId="0" applyNumberFormat="1" applyFont="1" applyFill="1" applyBorder="1" applyAlignment="1">
      <alignment vertical="center"/>
    </xf>
    <xf numFmtId="2" fontId="14" fillId="2" borderId="61" xfId="0" applyNumberFormat="1" applyFont="1" applyFill="1" applyBorder="1" applyAlignment="1">
      <alignment vertical="center"/>
    </xf>
    <xf numFmtId="0" fontId="20" fillId="2" borderId="42" xfId="0" applyFont="1" applyFill="1" applyBorder="1" applyAlignment="1">
      <alignment horizontal="left" vertical="center" wrapText="1"/>
    </xf>
    <xf numFmtId="3" fontId="20" fillId="2" borderId="35" xfId="0" applyNumberFormat="1" applyFont="1" applyFill="1" applyBorder="1" applyAlignment="1">
      <alignment horizontal="left" vertical="center" wrapText="1"/>
    </xf>
    <xf numFmtId="4" fontId="19" fillId="2" borderId="35" xfId="0" applyNumberFormat="1" applyFont="1" applyFill="1" applyBorder="1" applyAlignment="1">
      <alignment vertical="center" wrapText="1"/>
    </xf>
    <xf numFmtId="1" fontId="14" fillId="2" borderId="60" xfId="0" applyNumberFormat="1" applyFont="1" applyFill="1" applyBorder="1"/>
    <xf numFmtId="0" fontId="21" fillId="2" borderId="28" xfId="0" applyFont="1" applyFill="1" applyBorder="1" applyAlignment="1" applyProtection="1">
      <alignment horizontal="left"/>
      <protection locked="0"/>
    </xf>
    <xf numFmtId="3" fontId="21" fillId="2" borderId="27" xfId="0" applyNumberFormat="1" applyFont="1" applyFill="1" applyBorder="1" applyAlignment="1" applyProtection="1">
      <alignment horizontal="left"/>
      <protection locked="0"/>
    </xf>
    <xf numFmtId="4" fontId="19" fillId="2" borderId="27" xfId="0" applyNumberFormat="1" applyFont="1" applyFill="1" applyBorder="1" applyAlignment="1">
      <alignment vertical="center" wrapText="1"/>
    </xf>
    <xf numFmtId="3" fontId="74" fillId="2" borderId="61" xfId="0" applyNumberFormat="1" applyFont="1" applyFill="1" applyBorder="1" applyAlignment="1">
      <alignment vertical="center" wrapText="1"/>
    </xf>
    <xf numFmtId="0" fontId="14" fillId="2" borderId="53" xfId="0" applyFont="1" applyFill="1" applyBorder="1" applyAlignment="1" applyProtection="1">
      <alignment horizontal="left"/>
      <protection locked="0"/>
    </xf>
    <xf numFmtId="3" fontId="14" fillId="2" borderId="34" xfId="0" applyNumberFormat="1" applyFont="1" applyFill="1" applyBorder="1" applyAlignment="1" applyProtection="1">
      <alignment horizontal="left"/>
      <protection locked="0"/>
    </xf>
    <xf numFmtId="4" fontId="14" fillId="2" borderId="34" xfId="0" applyNumberFormat="1" applyFont="1" applyFill="1" applyBorder="1" applyProtection="1">
      <protection locked="0"/>
    </xf>
    <xf numFmtId="3" fontId="14" fillId="2" borderId="58" xfId="0" applyNumberFormat="1" applyFont="1" applyFill="1" applyBorder="1" applyProtection="1">
      <protection locked="0"/>
    </xf>
    <xf numFmtId="0" fontId="20" fillId="2" borderId="30" xfId="0" applyFont="1" applyFill="1" applyBorder="1" applyAlignment="1">
      <alignment horizontal="left" vertical="center" wrapText="1"/>
    </xf>
    <xf numFmtId="3" fontId="20" fillId="2" borderId="29" xfId="0" applyNumberFormat="1" applyFont="1" applyFill="1" applyBorder="1" applyAlignment="1">
      <alignment horizontal="left" vertical="center" wrapText="1"/>
    </xf>
    <xf numFmtId="4" fontId="19" fillId="2" borderId="29" xfId="0" applyNumberFormat="1" applyFont="1" applyFill="1" applyBorder="1" applyAlignment="1">
      <alignment vertical="center" wrapText="1"/>
    </xf>
    <xf numFmtId="1" fontId="14" fillId="2" borderId="57" xfId="0" applyNumberFormat="1" applyFont="1" applyFill="1" applyBorder="1"/>
    <xf numFmtId="0" fontId="21" fillId="2" borderId="53" xfId="0" applyFont="1" applyFill="1" applyBorder="1" applyAlignment="1" applyProtection="1">
      <alignment horizontal="left"/>
      <protection locked="0"/>
    </xf>
    <xf numFmtId="3" fontId="21" fillId="2" borderId="34" xfId="0" applyNumberFormat="1" applyFont="1" applyFill="1" applyBorder="1" applyAlignment="1" applyProtection="1">
      <alignment horizontal="left"/>
      <protection locked="0"/>
    </xf>
    <xf numFmtId="4" fontId="19" fillId="2" borderId="34" xfId="0" applyNumberFormat="1" applyFont="1" applyFill="1" applyBorder="1" applyAlignment="1">
      <alignment vertical="center" wrapText="1"/>
    </xf>
    <xf numFmtId="3" fontId="74" fillId="2" borderId="58" xfId="0" applyNumberFormat="1" applyFont="1" applyFill="1" applyBorder="1" applyAlignment="1">
      <alignment vertical="center" wrapText="1"/>
    </xf>
    <xf numFmtId="0" fontId="14" fillId="2" borderId="28" xfId="0" applyFont="1" applyFill="1" applyBorder="1" applyAlignment="1" applyProtection="1">
      <alignment horizontal="left"/>
      <protection locked="0"/>
    </xf>
    <xf numFmtId="3" fontId="14" fillId="2" borderId="27" xfId="0" applyNumberFormat="1" applyFont="1" applyFill="1" applyBorder="1" applyAlignment="1" applyProtection="1">
      <alignment horizontal="left"/>
      <protection locked="0"/>
    </xf>
    <xf numFmtId="4" fontId="14" fillId="2" borderId="27" xfId="0" applyNumberFormat="1" applyFont="1" applyFill="1" applyBorder="1" applyProtection="1">
      <protection locked="0"/>
    </xf>
    <xf numFmtId="3" fontId="14" fillId="2" borderId="27" xfId="0" applyNumberFormat="1" applyFont="1" applyFill="1" applyBorder="1" applyProtection="1">
      <protection locked="0"/>
    </xf>
    <xf numFmtId="3" fontId="14" fillId="2" borderId="61" xfId="0" applyNumberFormat="1" applyFont="1" applyFill="1" applyBorder="1" applyProtection="1">
      <protection locked="0"/>
    </xf>
    <xf numFmtId="0" fontId="7" fillId="2" borderId="22" xfId="0" applyFont="1" applyFill="1" applyBorder="1" applyAlignment="1">
      <alignment horizontal="left" vertical="center"/>
    </xf>
    <xf numFmtId="3" fontId="14" fillId="2" borderId="1" xfId="0" applyNumberFormat="1" applyFont="1" applyFill="1" applyBorder="1" applyAlignment="1" applyProtection="1">
      <alignment horizontal="left"/>
      <protection locked="0"/>
    </xf>
    <xf numFmtId="4" fontId="14" fillId="2" borderId="1" xfId="0" applyNumberFormat="1" applyFont="1" applyFill="1" applyBorder="1" applyProtection="1">
      <protection locked="0"/>
    </xf>
    <xf numFmtId="3" fontId="14" fillId="2" borderId="1" xfId="0" applyNumberFormat="1" applyFont="1" applyFill="1" applyBorder="1" applyProtection="1">
      <protection locked="0"/>
    </xf>
    <xf numFmtId="0" fontId="73" fillId="0" borderId="69" xfId="0" applyFont="1" applyBorder="1" applyAlignment="1" applyProtection="1">
      <alignment horizontal="left"/>
      <protection locked="0"/>
    </xf>
    <xf numFmtId="3" fontId="73" fillId="0" borderId="70" xfId="0" applyNumberFormat="1" applyFont="1" applyBorder="1" applyAlignment="1" applyProtection="1">
      <alignment horizontal="left"/>
      <protection locked="0"/>
    </xf>
    <xf numFmtId="4" fontId="73" fillId="0" borderId="70" xfId="0" applyNumberFormat="1" applyFont="1" applyBorder="1" applyProtection="1">
      <protection locked="0"/>
    </xf>
    <xf numFmtId="3" fontId="73" fillId="0" borderId="70" xfId="0" applyNumberFormat="1" applyFont="1" applyBorder="1" applyProtection="1">
      <protection locked="0"/>
    </xf>
    <xf numFmtId="1" fontId="14" fillId="0" borderId="71" xfId="0" applyNumberFormat="1" applyFont="1" applyBorder="1"/>
    <xf numFmtId="4" fontId="19" fillId="0" borderId="23" xfId="0" applyNumberFormat="1" applyFont="1" applyBorder="1"/>
    <xf numFmtId="4" fontId="19" fillId="0" borderId="33" xfId="0" applyNumberFormat="1" applyFont="1" applyBorder="1"/>
    <xf numFmtId="2" fontId="74" fillId="0" borderId="58" xfId="0" applyNumberFormat="1" applyFont="1" applyBorder="1"/>
    <xf numFmtId="4" fontId="14" fillId="8" borderId="33" xfId="0" applyNumberFormat="1" applyFont="1" applyFill="1" applyBorder="1" applyProtection="1">
      <protection locked="0"/>
    </xf>
    <xf numFmtId="0" fontId="20" fillId="0" borderId="22" xfId="0" applyFont="1" applyBorder="1" applyAlignment="1">
      <alignment vertical="top" wrapText="1"/>
    </xf>
    <xf numFmtId="4" fontId="19" fillId="0" borderId="23" xfId="0" applyNumberFormat="1" applyFont="1" applyBorder="1" applyAlignment="1">
      <alignment wrapText="1"/>
    </xf>
    <xf numFmtId="3" fontId="19" fillId="0" borderId="29" xfId="0" applyNumberFormat="1" applyFont="1" applyBorder="1" applyAlignment="1">
      <alignment wrapText="1"/>
    </xf>
    <xf numFmtId="4" fontId="73" fillId="0" borderId="33" xfId="0" applyNumberFormat="1" applyFont="1" applyBorder="1" applyAlignment="1">
      <alignment wrapText="1"/>
    </xf>
    <xf numFmtId="3" fontId="73" fillId="0" borderId="34" xfId="0" applyNumberFormat="1" applyFont="1" applyBorder="1" applyAlignment="1">
      <alignment wrapText="1"/>
    </xf>
    <xf numFmtId="2" fontId="14" fillId="12" borderId="58" xfId="0" applyNumberFormat="1" applyFont="1" applyFill="1" applyBorder="1"/>
    <xf numFmtId="4" fontId="19" fillId="0" borderId="9" xfId="0" applyNumberFormat="1" applyFont="1" applyBorder="1" applyAlignment="1">
      <alignment wrapText="1"/>
    </xf>
    <xf numFmtId="4" fontId="19" fillId="0" borderId="20" xfId="0" applyNumberFormat="1" applyFont="1" applyBorder="1" applyAlignment="1">
      <alignment wrapText="1"/>
    </xf>
    <xf numFmtId="4" fontId="19" fillId="0" borderId="9" xfId="0" applyNumberFormat="1" applyFont="1" applyBorder="1"/>
    <xf numFmtId="4" fontId="19" fillId="0" borderId="20" xfId="0" applyNumberFormat="1" applyFont="1" applyBorder="1"/>
    <xf numFmtId="2" fontId="14" fillId="12" borderId="61" xfId="0" applyNumberFormat="1" applyFont="1" applyFill="1" applyBorder="1"/>
    <xf numFmtId="2" fontId="74" fillId="0" borderId="61" xfId="0" applyNumberFormat="1" applyFont="1" applyBorder="1"/>
    <xf numFmtId="2" fontId="14" fillId="8" borderId="58" xfId="0" applyNumberFormat="1" applyFont="1" applyFill="1" applyBorder="1"/>
    <xf numFmtId="0" fontId="19" fillId="0" borderId="14" xfId="0" applyFont="1" applyBorder="1"/>
    <xf numFmtId="3" fontId="19" fillId="0" borderId="13" xfId="0" applyNumberFormat="1" applyFont="1" applyBorder="1"/>
    <xf numFmtId="4" fontId="19" fillId="0" borderId="13" xfId="0" applyNumberFormat="1" applyFont="1" applyBorder="1"/>
    <xf numFmtId="0" fontId="20" fillId="0" borderId="22" xfId="0" applyFont="1" applyBorder="1" applyAlignment="1">
      <alignment wrapText="1"/>
    </xf>
    <xf numFmtId="166" fontId="21" fillId="0" borderId="33" xfId="0" applyNumberFormat="1" applyFont="1" applyBorder="1" applyAlignment="1" applyProtection="1">
      <alignment horizontal="right"/>
      <protection locked="0"/>
    </xf>
    <xf numFmtId="4" fontId="14" fillId="10" borderId="33" xfId="0" applyNumberFormat="1" applyFont="1" applyFill="1" applyBorder="1" applyProtection="1">
      <protection locked="0"/>
    </xf>
    <xf numFmtId="3" fontId="14" fillId="10" borderId="34" xfId="0" applyNumberFormat="1" applyFont="1" applyFill="1" applyBorder="1" applyProtection="1">
      <protection locked="0"/>
    </xf>
    <xf numFmtId="4" fontId="19" fillId="0" borderId="35" xfId="0" applyNumberFormat="1" applyFont="1" applyBorder="1" applyAlignment="1">
      <alignment wrapText="1"/>
    </xf>
    <xf numFmtId="4" fontId="19" fillId="0" borderId="27" xfId="0" applyNumberFormat="1" applyFont="1" applyBorder="1" applyAlignment="1">
      <alignment wrapText="1"/>
    </xf>
    <xf numFmtId="2" fontId="74" fillId="12" borderId="61" xfId="0" applyNumberFormat="1" applyFont="1" applyFill="1" applyBorder="1"/>
    <xf numFmtId="0" fontId="14" fillId="8" borderId="53" xfId="0" applyFont="1" applyFill="1" applyBorder="1" applyAlignment="1" applyProtection="1">
      <alignment horizontal="left"/>
      <protection locked="0"/>
    </xf>
    <xf numFmtId="3" fontId="14" fillId="8" borderId="34" xfId="0" applyNumberFormat="1" applyFont="1" applyFill="1" applyBorder="1" applyAlignment="1" applyProtection="1">
      <alignment horizontal="left"/>
      <protection locked="0"/>
    </xf>
    <xf numFmtId="4" fontId="73" fillId="0" borderId="20" xfId="0" applyNumberFormat="1" applyFont="1" applyBorder="1" applyAlignment="1">
      <alignment wrapText="1"/>
    </xf>
    <xf numFmtId="0" fontId="7" fillId="12" borderId="1" xfId="0" applyFont="1" applyFill="1" applyBorder="1" applyAlignment="1" applyProtection="1">
      <alignment horizontal="left"/>
      <protection locked="0"/>
    </xf>
    <xf numFmtId="0" fontId="3" fillId="12" borderId="1" xfId="0" applyFont="1" applyFill="1" applyBorder="1" applyAlignment="1" applyProtection="1">
      <alignment horizontal="left"/>
      <protection locked="0"/>
    </xf>
    <xf numFmtId="4" fontId="3" fillId="12" borderId="1" xfId="0" applyNumberFormat="1" applyFont="1" applyFill="1" applyBorder="1" applyProtection="1">
      <protection locked="0"/>
    </xf>
    <xf numFmtId="2" fontId="3" fillId="12" borderId="1" xfId="0" applyNumberFormat="1" applyFont="1" applyFill="1" applyBorder="1" applyProtection="1">
      <protection locked="0"/>
    </xf>
    <xf numFmtId="0" fontId="5" fillId="0" borderId="44" xfId="0" applyFont="1" applyBorder="1" applyAlignment="1" applyProtection="1">
      <alignment horizontal="left"/>
      <protection locked="0"/>
    </xf>
    <xf numFmtId="3" fontId="7" fillId="0" borderId="15" xfId="0" applyNumberFormat="1" applyFont="1" applyBorder="1" applyAlignment="1" applyProtection="1">
      <alignment horizontal="center"/>
      <protection locked="0"/>
    </xf>
    <xf numFmtId="4" fontId="4" fillId="0" borderId="27" xfId="0" applyNumberFormat="1" applyFont="1" applyBorder="1"/>
    <xf numFmtId="2" fontId="3" fillId="0" borderId="20" xfId="0" applyNumberFormat="1" applyFont="1" applyBorder="1"/>
    <xf numFmtId="2" fontId="61" fillId="0" borderId="58" xfId="0" applyNumberFormat="1" applyFont="1" applyBorder="1"/>
    <xf numFmtId="0" fontId="3" fillId="8" borderId="37" xfId="0" applyFont="1" applyFill="1" applyBorder="1" applyAlignment="1" applyProtection="1">
      <alignment horizontal="left"/>
      <protection locked="0"/>
    </xf>
    <xf numFmtId="3" fontId="7" fillId="10" borderId="33" xfId="0" applyNumberFormat="1" applyFont="1" applyFill="1" applyBorder="1" applyAlignment="1" applyProtection="1">
      <alignment horizontal="center"/>
      <protection locked="0"/>
    </xf>
    <xf numFmtId="4" fontId="3" fillId="8" borderId="25" xfId="0" applyNumberFormat="1" applyFont="1" applyFill="1" applyBorder="1" applyProtection="1">
      <protection locked="0"/>
    </xf>
    <xf numFmtId="2" fontId="3" fillId="8" borderId="6" xfId="0" applyNumberFormat="1" applyFont="1" applyFill="1" applyBorder="1" applyProtection="1">
      <protection locked="0"/>
    </xf>
    <xf numFmtId="2" fontId="1" fillId="8" borderId="58" xfId="0" applyNumberFormat="1" applyFont="1" applyFill="1" applyBorder="1" applyProtection="1">
      <protection locked="0"/>
    </xf>
    <xf numFmtId="0" fontId="32" fillId="0" borderId="42" xfId="0" applyFont="1" applyBorder="1"/>
    <xf numFmtId="3" fontId="32" fillId="0" borderId="35" xfId="0" applyNumberFormat="1" applyFont="1" applyBorder="1"/>
    <xf numFmtId="4" fontId="45" fillId="0" borderId="35" xfId="0" applyNumberFormat="1" applyFont="1" applyBorder="1"/>
    <xf numFmtId="3" fontId="45" fillId="0" borderId="35" xfId="0" applyNumberFormat="1" applyFont="1" applyBorder="1"/>
    <xf numFmtId="4" fontId="31" fillId="0" borderId="27" xfId="0" applyNumberFormat="1" applyFont="1" applyBorder="1"/>
    <xf numFmtId="3" fontId="31" fillId="0" borderId="27" xfId="0" applyNumberFormat="1" applyFont="1" applyBorder="1"/>
    <xf numFmtId="2" fontId="1" fillId="2" borderId="61" xfId="0" applyNumberFormat="1" applyFont="1" applyFill="1" applyBorder="1"/>
    <xf numFmtId="0" fontId="30" fillId="8" borderId="53" xfId="0" applyFont="1" applyFill="1" applyBorder="1" applyAlignment="1" applyProtection="1">
      <alignment horizontal="left"/>
      <protection locked="0"/>
    </xf>
    <xf numFmtId="3" fontId="30" fillId="8" borderId="34" xfId="0" applyNumberFormat="1" applyFont="1" applyFill="1" applyBorder="1" applyAlignment="1" applyProtection="1">
      <alignment horizontal="left"/>
      <protection locked="0"/>
    </xf>
    <xf numFmtId="4" fontId="29" fillId="0" borderId="34" xfId="0" applyNumberFormat="1" applyFont="1" applyBorder="1" applyProtection="1">
      <protection locked="0"/>
    </xf>
    <xf numFmtId="3" fontId="29" fillId="0" borderId="34" xfId="0" applyNumberFormat="1" applyFont="1" applyBorder="1" applyProtection="1">
      <protection locked="0"/>
    </xf>
    <xf numFmtId="0" fontId="30" fillId="8" borderId="37" xfId="0" applyFont="1" applyFill="1" applyBorder="1" applyAlignment="1" applyProtection="1">
      <alignment horizontal="left"/>
      <protection locked="0"/>
    </xf>
    <xf numFmtId="2" fontId="1" fillId="8" borderId="72" xfId="0" applyNumberFormat="1" applyFont="1" applyFill="1" applyBorder="1" applyProtection="1">
      <protection locked="0"/>
    </xf>
    <xf numFmtId="0" fontId="71" fillId="0" borderId="14" xfId="0" applyFont="1" applyBorder="1" applyAlignment="1" applyProtection="1">
      <alignment horizontal="left"/>
      <protection locked="0"/>
    </xf>
    <xf numFmtId="3" fontId="71" fillId="0" borderId="13" xfId="0" applyNumberFormat="1" applyFont="1" applyBorder="1" applyAlignment="1" applyProtection="1">
      <alignment horizontal="left"/>
      <protection locked="0"/>
    </xf>
    <xf numFmtId="4" fontId="45" fillId="0" borderId="13" xfId="0" applyNumberFormat="1" applyFont="1" applyBorder="1" applyProtection="1">
      <protection locked="0"/>
    </xf>
    <xf numFmtId="3" fontId="45" fillId="0" borderId="13" xfId="0" applyNumberFormat="1" applyFont="1" applyBorder="1" applyProtection="1">
      <protection locked="0"/>
    </xf>
    <xf numFmtId="2" fontId="1" fillId="0" borderId="65" xfId="0" applyNumberFormat="1" applyFont="1" applyBorder="1"/>
    <xf numFmtId="0" fontId="32" fillId="0" borderId="43" xfId="0" applyFont="1" applyBorder="1" applyAlignment="1" applyProtection="1">
      <alignment horizontal="left"/>
      <protection locked="0"/>
    </xf>
    <xf numFmtId="3" fontId="31" fillId="0" borderId="23" xfId="0" applyNumberFormat="1" applyFont="1" applyBorder="1" applyProtection="1">
      <protection locked="0"/>
    </xf>
    <xf numFmtId="4" fontId="31" fillId="0" borderId="23" xfId="0" applyNumberFormat="1" applyFont="1" applyBorder="1" applyProtection="1">
      <protection locked="0"/>
    </xf>
    <xf numFmtId="0" fontId="15" fillId="0" borderId="44" xfId="0" applyFont="1" applyBorder="1" applyAlignment="1" applyProtection="1">
      <alignment horizontal="left"/>
      <protection locked="0"/>
    </xf>
    <xf numFmtId="3" fontId="15" fillId="0" borderId="33" xfId="0" applyNumberFormat="1" applyFont="1" applyBorder="1" applyAlignment="1" applyProtection="1">
      <alignment horizontal="right"/>
      <protection locked="0"/>
    </xf>
    <xf numFmtId="4" fontId="31" fillId="0" borderId="20" xfId="0" applyNumberFormat="1" applyFont="1" applyBorder="1" applyProtection="1">
      <protection locked="0"/>
    </xf>
    <xf numFmtId="2" fontId="61" fillId="0" borderId="61" xfId="0" applyNumberFormat="1" applyFont="1" applyBorder="1" applyProtection="1">
      <protection locked="0"/>
    </xf>
    <xf numFmtId="0" fontId="30" fillId="8" borderId="31" xfId="0" applyFont="1" applyFill="1" applyBorder="1" applyAlignment="1" applyProtection="1">
      <alignment horizontal="left"/>
      <protection locked="0"/>
    </xf>
    <xf numFmtId="3" fontId="29" fillId="8" borderId="6" xfId="0" applyNumberFormat="1" applyFont="1" applyFill="1" applyBorder="1" applyProtection="1">
      <protection locked="0"/>
    </xf>
    <xf numFmtId="4" fontId="29" fillId="8" borderId="33" xfId="0" applyNumberFormat="1" applyFont="1" applyFill="1" applyBorder="1" applyProtection="1">
      <protection locked="0"/>
    </xf>
    <xf numFmtId="3" fontId="29" fillId="8" borderId="34" xfId="0" applyNumberFormat="1" applyFont="1" applyFill="1" applyBorder="1" applyProtection="1">
      <protection locked="0"/>
    </xf>
    <xf numFmtId="0" fontId="32" fillId="0" borderId="22" xfId="0" applyFont="1" applyBorder="1" applyAlignment="1" applyProtection="1">
      <alignment horizontal="left"/>
      <protection locked="0"/>
    </xf>
    <xf numFmtId="2" fontId="1" fillId="0" borderId="10" xfId="0" applyNumberFormat="1" applyFont="1" applyBorder="1"/>
    <xf numFmtId="3" fontId="15" fillId="0" borderId="20" xfId="0" applyNumberFormat="1" applyFont="1" applyBorder="1" applyAlignment="1" applyProtection="1">
      <alignment horizontal="right"/>
      <protection locked="0"/>
    </xf>
    <xf numFmtId="2" fontId="31" fillId="0" borderId="38" xfId="0" applyNumberFormat="1" applyFont="1" applyBorder="1" applyProtection="1">
      <protection locked="0"/>
    </xf>
    <xf numFmtId="3" fontId="29" fillId="8" borderId="33" xfId="0" applyNumberFormat="1" applyFont="1" applyFill="1" applyBorder="1" applyProtection="1">
      <protection locked="0"/>
    </xf>
    <xf numFmtId="2" fontId="1" fillId="8" borderId="6" xfId="0" applyNumberFormat="1" applyFont="1" applyFill="1" applyBorder="1" applyProtection="1">
      <protection locked="0"/>
    </xf>
    <xf numFmtId="0" fontId="15" fillId="0" borderId="31" xfId="0" applyFont="1" applyBorder="1" applyAlignment="1" applyProtection="1">
      <alignment horizontal="left"/>
      <protection locked="0"/>
    </xf>
    <xf numFmtId="4" fontId="31" fillId="0" borderId="33" xfId="0" applyNumberFormat="1" applyFont="1" applyBorder="1" applyProtection="1">
      <protection locked="0"/>
    </xf>
    <xf numFmtId="2" fontId="61" fillId="0" borderId="58" xfId="0" applyNumberFormat="1" applyFont="1" applyBorder="1" applyProtection="1">
      <protection locked="0"/>
    </xf>
    <xf numFmtId="4" fontId="31" fillId="0" borderId="9" xfId="0" applyNumberFormat="1" applyFont="1" applyBorder="1" applyProtection="1">
      <protection locked="0"/>
    </xf>
    <xf numFmtId="3" fontId="32" fillId="0" borderId="23" xfId="0" applyNumberFormat="1" applyFont="1" applyBorder="1" applyAlignment="1" applyProtection="1">
      <alignment horizontal="left"/>
      <protection locked="0"/>
    </xf>
    <xf numFmtId="4" fontId="45" fillId="0" borderId="23" xfId="0" applyNumberFormat="1" applyFont="1" applyBorder="1" applyProtection="1">
      <protection locked="0"/>
    </xf>
    <xf numFmtId="3" fontId="15" fillId="0" borderId="33" xfId="0" applyNumberFormat="1" applyFont="1" applyBorder="1" applyAlignment="1" applyProtection="1">
      <alignment horizontal="left"/>
      <protection locked="0"/>
    </xf>
    <xf numFmtId="4" fontId="45" fillId="0" borderId="33" xfId="0" applyNumberFormat="1" applyFont="1" applyBorder="1" applyProtection="1">
      <protection locked="0"/>
    </xf>
    <xf numFmtId="3" fontId="30" fillId="8" borderId="33" xfId="0" applyNumberFormat="1" applyFont="1" applyFill="1" applyBorder="1" applyAlignment="1" applyProtection="1">
      <alignment horizontal="left"/>
      <protection locked="0"/>
    </xf>
    <xf numFmtId="4" fontId="29" fillId="0" borderId="33" xfId="0" applyNumberFormat="1" applyFont="1" applyBorder="1" applyProtection="1">
      <protection locked="0"/>
    </xf>
    <xf numFmtId="3" fontId="32" fillId="0" borderId="9" xfId="0" applyNumberFormat="1" applyFont="1" applyBorder="1" applyAlignment="1" applyProtection="1">
      <alignment horizontal="left"/>
      <protection locked="0"/>
    </xf>
    <xf numFmtId="4" fontId="45" fillId="0" borderId="9" xfId="0" applyNumberFormat="1" applyFont="1" applyBorder="1" applyProtection="1">
      <protection locked="0"/>
    </xf>
    <xf numFmtId="3" fontId="45" fillId="0" borderId="35" xfId="0" applyNumberFormat="1" applyFont="1" applyBorder="1" applyProtection="1">
      <protection locked="0"/>
    </xf>
    <xf numFmtId="3" fontId="15" fillId="0" borderId="20" xfId="0" applyNumberFormat="1" applyFont="1" applyBorder="1" applyAlignment="1" applyProtection="1">
      <alignment horizontal="left"/>
      <protection locked="0"/>
    </xf>
    <xf numFmtId="4" fontId="45" fillId="0" borderId="20" xfId="0" applyNumberFormat="1" applyFont="1" applyBorder="1" applyProtection="1">
      <protection locked="0"/>
    </xf>
    <xf numFmtId="0" fontId="32" fillId="0" borderId="22" xfId="0" applyFont="1" applyBorder="1" applyAlignment="1" applyProtection="1">
      <alignment horizontal="left" wrapText="1"/>
      <protection locked="0"/>
    </xf>
    <xf numFmtId="3" fontId="32" fillId="0" borderId="23" xfId="0" applyNumberFormat="1" applyFont="1" applyBorder="1" applyAlignment="1" applyProtection="1">
      <alignment horizontal="left" wrapText="1"/>
      <protection locked="0"/>
    </xf>
    <xf numFmtId="4" fontId="45" fillId="0" borderId="23" xfId="0" applyNumberFormat="1" applyFont="1" applyBorder="1" applyAlignment="1" applyProtection="1">
      <alignment wrapText="1"/>
      <protection locked="0"/>
    </xf>
    <xf numFmtId="3" fontId="45" fillId="0" borderId="29" xfId="0" applyNumberFormat="1" applyFont="1" applyBorder="1" applyAlignment="1" applyProtection="1">
      <alignment wrapText="1"/>
      <protection locked="0"/>
    </xf>
    <xf numFmtId="4" fontId="45" fillId="0" borderId="33" xfId="0" applyNumberFormat="1" applyFont="1" applyBorder="1" applyAlignment="1" applyProtection="1">
      <alignment wrapText="1"/>
      <protection locked="0"/>
    </xf>
    <xf numFmtId="3" fontId="45" fillId="0" borderId="34" xfId="0" applyNumberFormat="1" applyFont="1" applyBorder="1" applyAlignment="1" applyProtection="1">
      <alignment wrapText="1"/>
      <protection locked="0"/>
    </xf>
    <xf numFmtId="0" fontId="32" fillId="0" borderId="43" xfId="0" applyFont="1" applyBorder="1" applyAlignment="1" applyProtection="1">
      <alignment horizontal="left" wrapText="1"/>
      <protection locked="0"/>
    </xf>
    <xf numFmtId="3" fontId="32" fillId="0" borderId="9" xfId="0" applyNumberFormat="1" applyFont="1" applyBorder="1" applyAlignment="1" applyProtection="1">
      <alignment horizontal="left" wrapText="1"/>
      <protection locked="0"/>
    </xf>
    <xf numFmtId="4" fontId="45" fillId="0" borderId="9" xfId="0" applyNumberFormat="1" applyFont="1" applyBorder="1" applyAlignment="1" applyProtection="1">
      <alignment wrapText="1"/>
      <protection locked="0"/>
    </xf>
    <xf numFmtId="3" fontId="45" fillId="0" borderId="35" xfId="0" applyNumberFormat="1" applyFont="1" applyBorder="1" applyAlignment="1" applyProtection="1">
      <alignment wrapText="1"/>
      <protection locked="0"/>
    </xf>
    <xf numFmtId="4" fontId="45" fillId="0" borderId="20" xfId="0" applyNumberFormat="1" applyFont="1" applyBorder="1" applyAlignment="1" applyProtection="1">
      <alignment wrapText="1"/>
      <protection locked="0"/>
    </xf>
    <xf numFmtId="3" fontId="45" fillId="0" borderId="27" xfId="0" applyNumberFormat="1" applyFont="1" applyBorder="1" applyAlignment="1" applyProtection="1">
      <alignment wrapText="1"/>
      <protection locked="0"/>
    </xf>
    <xf numFmtId="0" fontId="32" fillId="0" borderId="22" xfId="0" applyFont="1" applyBorder="1"/>
    <xf numFmtId="4" fontId="31" fillId="0" borderId="23" xfId="0" applyNumberFormat="1" applyFont="1" applyBorder="1"/>
    <xf numFmtId="3" fontId="31" fillId="0" borderId="29" xfId="0" applyNumberFormat="1" applyFont="1" applyBorder="1"/>
    <xf numFmtId="4" fontId="31" fillId="0" borderId="33" xfId="0" applyNumberFormat="1" applyFont="1" applyBorder="1"/>
    <xf numFmtId="3" fontId="31" fillId="0" borderId="34" xfId="0" applyNumberFormat="1" applyFont="1" applyBorder="1"/>
    <xf numFmtId="0" fontId="32" fillId="0" borderId="43" xfId="0" applyFont="1" applyBorder="1"/>
    <xf numFmtId="4" fontId="31" fillId="0" borderId="9" xfId="0" applyNumberFormat="1" applyFont="1" applyBorder="1"/>
    <xf numFmtId="3" fontId="31" fillId="0" borderId="35" xfId="0" applyNumberFormat="1" applyFont="1" applyBorder="1"/>
    <xf numFmtId="4" fontId="31" fillId="0" borderId="20" xfId="0" applyNumberFormat="1" applyFont="1" applyBorder="1"/>
    <xf numFmtId="2" fontId="61" fillId="0" borderId="61" xfId="0" applyNumberFormat="1" applyFont="1" applyBorder="1"/>
    <xf numFmtId="0" fontId="32" fillId="0" borderId="17" xfId="0" applyFont="1" applyBorder="1"/>
    <xf numFmtId="0" fontId="32" fillId="0" borderId="17" xfId="0" applyFont="1" applyBorder="1" applyAlignment="1">
      <alignment wrapText="1"/>
    </xf>
    <xf numFmtId="0" fontId="15" fillId="0" borderId="31" xfId="0" applyFont="1" applyBorder="1" applyAlignment="1" applyProtection="1">
      <alignment horizontal="left" wrapText="1"/>
      <protection locked="0"/>
    </xf>
    <xf numFmtId="0" fontId="30" fillId="8" borderId="31" xfId="0" applyFont="1" applyFill="1" applyBorder="1" applyAlignment="1" applyProtection="1">
      <alignment horizontal="left" wrapText="1"/>
      <protection locked="0"/>
    </xf>
    <xf numFmtId="0" fontId="32" fillId="0" borderId="17" xfId="0" applyFont="1" applyBorder="1" applyAlignment="1">
      <alignment vertical="center" wrapText="1"/>
    </xf>
    <xf numFmtId="2" fontId="31" fillId="0" borderId="34" xfId="0" applyNumberFormat="1" applyFont="1" applyBorder="1"/>
    <xf numFmtId="0" fontId="32" fillId="0" borderId="0" xfId="0" applyFont="1" applyAlignment="1">
      <alignment wrapText="1"/>
    </xf>
    <xf numFmtId="3" fontId="29" fillId="8" borderId="25" xfId="0" applyNumberFormat="1" applyFont="1" applyFill="1" applyBorder="1" applyProtection="1">
      <protection locked="0"/>
    </xf>
    <xf numFmtId="4" fontId="29" fillId="8" borderId="38" xfId="0" applyNumberFormat="1" applyFont="1" applyFill="1" applyBorder="1" applyProtection="1">
      <protection locked="0"/>
    </xf>
    <xf numFmtId="4" fontId="29" fillId="8" borderId="6" xfId="0" applyNumberFormat="1" applyFont="1" applyFill="1" applyBorder="1" applyProtection="1">
      <protection locked="0"/>
    </xf>
    <xf numFmtId="2" fontId="1" fillId="13" borderId="61" xfId="0" applyNumberFormat="1" applyFont="1" applyFill="1" applyBorder="1"/>
    <xf numFmtId="0" fontId="45" fillId="0" borderId="14" xfId="0" applyFont="1" applyBorder="1" applyAlignment="1" applyProtection="1">
      <alignment horizontal="left"/>
      <protection locked="0"/>
    </xf>
    <xf numFmtId="3" fontId="45" fillId="0" borderId="13" xfId="0" applyNumberFormat="1" applyFont="1" applyBorder="1" applyAlignment="1" applyProtection="1">
      <alignment horizontal="left"/>
      <protection locked="0"/>
    </xf>
    <xf numFmtId="0" fontId="30" fillId="8" borderId="14" xfId="0" applyFont="1" applyFill="1" applyBorder="1" applyAlignment="1" applyProtection="1">
      <alignment horizontal="left"/>
      <protection locked="0"/>
    </xf>
    <xf numFmtId="3" fontId="29" fillId="8" borderId="38" xfId="0" applyNumberFormat="1" applyFont="1" applyFill="1" applyBorder="1" applyProtection="1">
      <protection locked="0"/>
    </xf>
    <xf numFmtId="3" fontId="29" fillId="8" borderId="13" xfId="0" applyNumberFormat="1" applyFont="1" applyFill="1" applyBorder="1" applyProtection="1">
      <protection locked="0"/>
    </xf>
    <xf numFmtId="2" fontId="1" fillId="8" borderId="38" xfId="0" applyNumberFormat="1" applyFont="1" applyFill="1" applyBorder="1" applyProtection="1">
      <protection locked="0"/>
    </xf>
    <xf numFmtId="0" fontId="32" fillId="7" borderId="22" xfId="0" applyFont="1" applyFill="1" applyBorder="1"/>
    <xf numFmtId="3" fontId="32" fillId="7" borderId="23" xfId="0" applyNumberFormat="1" applyFont="1" applyFill="1" applyBorder="1"/>
    <xf numFmtId="2" fontId="31" fillId="0" borderId="27" xfId="0" applyNumberFormat="1" applyFont="1" applyBorder="1"/>
    <xf numFmtId="0" fontId="32" fillId="7" borderId="43" xfId="0" applyFont="1" applyFill="1" applyBorder="1"/>
    <xf numFmtId="3" fontId="32" fillId="7" borderId="9" xfId="0" applyNumberFormat="1" applyFont="1" applyFill="1" applyBorder="1"/>
    <xf numFmtId="4" fontId="45" fillId="0" borderId="20" xfId="0" applyNumberFormat="1" applyFont="1" applyBorder="1"/>
    <xf numFmtId="3" fontId="45" fillId="0" borderId="27" xfId="0" applyNumberFormat="1" applyFont="1" applyBorder="1"/>
    <xf numFmtId="2" fontId="45" fillId="0" borderId="27" xfId="0" applyNumberFormat="1" applyFont="1" applyBorder="1"/>
    <xf numFmtId="2" fontId="1" fillId="8" borderId="33" xfId="0" applyNumberFormat="1" applyFont="1" applyFill="1" applyBorder="1" applyProtection="1">
      <protection locked="0"/>
    </xf>
    <xf numFmtId="4" fontId="45" fillId="0" borderId="33" xfId="0" applyNumberFormat="1" applyFont="1" applyBorder="1"/>
    <xf numFmtId="3" fontId="45" fillId="0" borderId="34" xfId="0" applyNumberFormat="1" applyFont="1" applyBorder="1"/>
    <xf numFmtId="2" fontId="45" fillId="0" borderId="34" xfId="0" applyNumberFormat="1" applyFont="1" applyBorder="1"/>
    <xf numFmtId="0" fontId="32" fillId="7" borderId="42" xfId="0" applyFont="1" applyFill="1" applyBorder="1"/>
    <xf numFmtId="3" fontId="32" fillId="7" borderId="35" xfId="0" applyNumberFormat="1" applyFont="1" applyFill="1" applyBorder="1"/>
    <xf numFmtId="4" fontId="31" fillId="0" borderId="35" xfId="0" applyNumberFormat="1" applyFont="1" applyBorder="1"/>
    <xf numFmtId="4" fontId="29" fillId="8" borderId="34" xfId="0" applyNumberFormat="1" applyFont="1" applyFill="1" applyBorder="1" applyProtection="1">
      <protection locked="0"/>
    </xf>
    <xf numFmtId="2" fontId="19" fillId="0" borderId="34" xfId="0" applyNumberFormat="1" applyFont="1" applyBorder="1" applyProtection="1">
      <protection locked="0"/>
    </xf>
    <xf numFmtId="4" fontId="74" fillId="0" borderId="23" xfId="0" applyNumberFormat="1" applyFont="1" applyBorder="1" applyProtection="1">
      <protection locked="0"/>
    </xf>
    <xf numFmtId="3" fontId="74" fillId="0" borderId="35" xfId="0" applyNumberFormat="1" applyFont="1" applyBorder="1" applyProtection="1">
      <protection locked="0"/>
    </xf>
    <xf numFmtId="2" fontId="14" fillId="0" borderId="56" xfId="0" applyNumberFormat="1" applyFont="1" applyBorder="1" applyProtection="1">
      <protection locked="0"/>
    </xf>
    <xf numFmtId="0" fontId="20" fillId="0" borderId="44" xfId="0" applyFont="1" applyBorder="1" applyAlignment="1" applyProtection="1">
      <alignment horizontal="left"/>
      <protection locked="0"/>
    </xf>
    <xf numFmtId="3" fontId="19" fillId="0" borderId="20" xfId="0" applyNumberFormat="1" applyFont="1" applyBorder="1" applyProtection="1">
      <protection locked="0"/>
    </xf>
    <xf numFmtId="4" fontId="74" fillId="0" borderId="20" xfId="0" applyNumberFormat="1" applyFont="1" applyBorder="1" applyProtection="1">
      <protection locked="0"/>
    </xf>
    <xf numFmtId="3" fontId="74" fillId="0" borderId="0" xfId="0" applyNumberFormat="1" applyFont="1" applyProtection="1">
      <protection locked="0"/>
    </xf>
    <xf numFmtId="2" fontId="14" fillId="0" borderId="61" xfId="0" applyNumberFormat="1" applyFont="1" applyBorder="1" applyProtection="1">
      <protection locked="0"/>
    </xf>
    <xf numFmtId="3" fontId="19" fillId="0" borderId="36" xfId="0" applyNumberFormat="1" applyFont="1" applyBorder="1" applyProtection="1">
      <protection locked="0"/>
    </xf>
    <xf numFmtId="2" fontId="14" fillId="0" borderId="23" xfId="0" applyNumberFormat="1" applyFont="1" applyBorder="1"/>
    <xf numFmtId="4" fontId="19" fillId="12" borderId="33" xfId="0" applyNumberFormat="1" applyFont="1" applyFill="1" applyBorder="1" applyProtection="1">
      <protection locked="0"/>
    </xf>
    <xf numFmtId="3" fontId="19" fillId="12" borderId="25" xfId="0" applyNumberFormat="1" applyFont="1" applyFill="1" applyBorder="1" applyProtection="1">
      <protection locked="0"/>
    </xf>
    <xf numFmtId="2" fontId="19" fillId="12" borderId="6" xfId="0" applyNumberFormat="1" applyFont="1" applyFill="1" applyBorder="1" applyProtection="1">
      <protection locked="0"/>
    </xf>
    <xf numFmtId="2" fontId="14" fillId="8" borderId="33" xfId="0" applyNumberFormat="1" applyFont="1" applyFill="1" applyBorder="1" applyProtection="1">
      <protection locked="0"/>
    </xf>
    <xf numFmtId="2" fontId="14" fillId="0" borderId="56" xfId="0" applyNumberFormat="1" applyFont="1" applyBorder="1"/>
    <xf numFmtId="4" fontId="19" fillId="0" borderId="6" xfId="0" applyNumberFormat="1" applyFont="1" applyBorder="1" applyProtection="1">
      <protection locked="0"/>
    </xf>
    <xf numFmtId="3" fontId="19" fillId="0" borderId="25" xfId="0" applyNumberFormat="1" applyFont="1" applyBorder="1" applyProtection="1">
      <protection locked="0"/>
    </xf>
    <xf numFmtId="2" fontId="19" fillId="0" borderId="25" xfId="0" applyNumberFormat="1" applyFont="1" applyBorder="1" applyProtection="1">
      <protection locked="0"/>
    </xf>
    <xf numFmtId="3" fontId="14" fillId="8" borderId="25" xfId="0" applyNumberFormat="1" applyFont="1" applyFill="1" applyBorder="1" applyAlignment="1" applyProtection="1">
      <alignment horizontal="left"/>
      <protection locked="0"/>
    </xf>
    <xf numFmtId="4" fontId="14" fillId="0" borderId="6" xfId="0" applyNumberFormat="1" applyFont="1" applyBorder="1" applyProtection="1">
      <protection locked="0"/>
    </xf>
    <xf numFmtId="3" fontId="14" fillId="0" borderId="0" xfId="0" applyNumberFormat="1" applyFont="1" applyProtection="1">
      <protection locked="0"/>
    </xf>
    <xf numFmtId="0" fontId="73" fillId="0" borderId="14" xfId="0" applyFont="1" applyBorder="1" applyAlignment="1">
      <alignment horizontal="left" wrapText="1"/>
    </xf>
    <xf numFmtId="3" fontId="73" fillId="0" borderId="13" xfId="0" applyNumberFormat="1" applyFont="1" applyBorder="1" applyAlignment="1">
      <alignment horizontal="left" wrapText="1"/>
    </xf>
    <xf numFmtId="4" fontId="73" fillId="0" borderId="38" xfId="0" applyNumberFormat="1" applyFont="1" applyBorder="1" applyAlignment="1">
      <alignment horizontal="right" wrapText="1"/>
    </xf>
    <xf numFmtId="0" fontId="73" fillId="0" borderId="36" xfId="0" applyFont="1" applyBorder="1" applyAlignment="1">
      <alignment horizontal="right" wrapText="1"/>
    </xf>
    <xf numFmtId="0" fontId="20" fillId="0" borderId="14" xfId="0" applyFont="1" applyBorder="1" applyAlignment="1">
      <alignment vertical="justify" wrapText="1"/>
    </xf>
    <xf numFmtId="3" fontId="20" fillId="0" borderId="14" xfId="0" applyNumberFormat="1" applyFont="1" applyBorder="1" applyAlignment="1">
      <alignment vertical="justify" wrapText="1"/>
    </xf>
    <xf numFmtId="4" fontId="19" fillId="0" borderId="38" xfId="0" applyNumberFormat="1" applyFont="1" applyBorder="1" applyAlignment="1">
      <alignment horizontal="right" wrapText="1"/>
    </xf>
    <xf numFmtId="3" fontId="19" fillId="0" borderId="13" xfId="0" applyNumberFormat="1" applyFont="1" applyBorder="1" applyAlignment="1">
      <alignment horizontal="right" wrapText="1"/>
    </xf>
    <xf numFmtId="2" fontId="14" fillId="0" borderId="64" xfId="0" applyNumberFormat="1" applyFont="1" applyBorder="1"/>
    <xf numFmtId="0" fontId="20" fillId="0" borderId="17" xfId="0" applyFont="1" applyBorder="1" applyAlignment="1">
      <alignment vertical="justify" wrapText="1"/>
    </xf>
    <xf numFmtId="3" fontId="20" fillId="0" borderId="17" xfId="0" applyNumberFormat="1" applyFont="1" applyBorder="1" applyAlignment="1">
      <alignment vertical="justify" wrapText="1"/>
    </xf>
    <xf numFmtId="4" fontId="19" fillId="0" borderId="2" xfId="0" applyNumberFormat="1" applyFont="1" applyBorder="1" applyAlignment="1">
      <alignment horizontal="right" wrapText="1"/>
    </xf>
    <xf numFmtId="3" fontId="19" fillId="0" borderId="0" xfId="0" applyNumberFormat="1" applyFont="1" applyAlignment="1">
      <alignment horizontal="right" wrapText="1"/>
    </xf>
    <xf numFmtId="2" fontId="14" fillId="0" borderId="62" xfId="0" applyNumberFormat="1" applyFont="1" applyBorder="1"/>
    <xf numFmtId="3" fontId="73" fillId="0" borderId="14" xfId="0" applyNumberFormat="1" applyFont="1" applyBorder="1" applyAlignment="1">
      <alignment horizontal="left" wrapText="1"/>
    </xf>
    <xf numFmtId="3" fontId="73" fillId="0" borderId="13" xfId="0" applyNumberFormat="1" applyFont="1" applyBorder="1" applyAlignment="1">
      <alignment horizontal="right" wrapText="1"/>
    </xf>
    <xf numFmtId="0" fontId="20" fillId="0" borderId="39" xfId="0" applyFont="1" applyBorder="1" applyAlignment="1">
      <alignment vertical="justify" wrapText="1"/>
    </xf>
    <xf numFmtId="3" fontId="20" fillId="0" borderId="39" xfId="0" applyNumberFormat="1" applyFont="1" applyBorder="1" applyAlignment="1">
      <alignment vertical="justify" wrapText="1"/>
    </xf>
    <xf numFmtId="4" fontId="19" fillId="0" borderId="10" xfId="0" applyNumberFormat="1" applyFont="1" applyBorder="1" applyAlignment="1">
      <alignment horizontal="right" wrapText="1"/>
    </xf>
    <xf numFmtId="0" fontId="20" fillId="0" borderId="10" xfId="0" applyFont="1" applyBorder="1" applyAlignment="1">
      <alignment vertical="justify" wrapText="1"/>
    </xf>
    <xf numFmtId="0" fontId="20" fillId="0" borderId="37" xfId="0" applyFont="1" applyBorder="1" applyAlignment="1">
      <alignment vertical="justify" wrapText="1"/>
    </xf>
    <xf numFmtId="3" fontId="20" fillId="0" borderId="37" xfId="0" applyNumberFormat="1" applyFont="1" applyBorder="1" applyAlignment="1">
      <alignment vertical="justify" wrapText="1"/>
    </xf>
    <xf numFmtId="4" fontId="19" fillId="0" borderId="6" xfId="0" applyNumberFormat="1" applyFont="1" applyBorder="1" applyAlignment="1">
      <alignment horizontal="right" wrapText="1"/>
    </xf>
    <xf numFmtId="0" fontId="20" fillId="0" borderId="14" xfId="0" applyFont="1" applyBorder="1" applyAlignment="1">
      <alignment horizontal="left" vertical="justify" wrapText="1"/>
    </xf>
    <xf numFmtId="3" fontId="20" fillId="0" borderId="14" xfId="0" applyNumberFormat="1" applyFont="1" applyBorder="1" applyAlignment="1">
      <alignment horizontal="left" vertical="justify" wrapText="1"/>
    </xf>
    <xf numFmtId="0" fontId="73" fillId="0" borderId="14" xfId="0" applyFont="1" applyBorder="1" applyAlignment="1">
      <alignment vertical="justify" wrapText="1"/>
    </xf>
    <xf numFmtId="3" fontId="73" fillId="0" borderId="14" xfId="0" applyNumberFormat="1" applyFont="1" applyBorder="1" applyAlignment="1">
      <alignment vertical="justify" wrapText="1"/>
    </xf>
    <xf numFmtId="0" fontId="20" fillId="0" borderId="2" xfId="0" applyFont="1" applyBorder="1" applyAlignment="1">
      <alignment vertical="justify" wrapText="1"/>
    </xf>
    <xf numFmtId="3" fontId="20" fillId="0" borderId="13" xfId="0" applyNumberFormat="1" applyFont="1" applyBorder="1" applyAlignment="1">
      <alignment vertical="justify" wrapText="1"/>
    </xf>
    <xf numFmtId="2" fontId="14" fillId="0" borderId="73" xfId="0" applyNumberFormat="1" applyFont="1" applyBorder="1"/>
    <xf numFmtId="2" fontId="14" fillId="0" borderId="38" xfId="0" applyNumberFormat="1" applyFont="1" applyBorder="1"/>
    <xf numFmtId="2" fontId="14" fillId="0" borderId="6" xfId="0" applyNumberFormat="1" applyFont="1" applyBorder="1"/>
    <xf numFmtId="0" fontId="14" fillId="0" borderId="14" xfId="0" applyFont="1" applyBorder="1" applyAlignment="1">
      <alignment horizontal="left" wrapText="1"/>
    </xf>
    <xf numFmtId="3" fontId="14" fillId="0" borderId="13" xfId="0" applyNumberFormat="1" applyFont="1" applyBorder="1" applyAlignment="1">
      <alignment horizontal="left" wrapText="1"/>
    </xf>
    <xf numFmtId="4" fontId="48" fillId="0" borderId="13" xfId="0" applyNumberFormat="1" applyFont="1" applyBorder="1" applyAlignment="1">
      <alignment wrapText="1"/>
    </xf>
    <xf numFmtId="0" fontId="48" fillId="0" borderId="13" xfId="0" applyFont="1" applyBorder="1" applyAlignment="1">
      <alignment wrapText="1"/>
    </xf>
    <xf numFmtId="2" fontId="14" fillId="0" borderId="65" xfId="0" applyNumberFormat="1" applyFont="1" applyBorder="1" applyAlignment="1">
      <alignment wrapText="1"/>
    </xf>
    <xf numFmtId="0" fontId="20" fillId="0" borderId="22" xfId="0" applyFont="1" applyBorder="1" applyAlignment="1">
      <alignment vertical="center" wrapText="1"/>
    </xf>
    <xf numFmtId="2" fontId="14" fillId="0" borderId="57" xfId="0" applyNumberFormat="1" applyFont="1" applyBorder="1" applyAlignment="1">
      <alignment wrapText="1"/>
    </xf>
    <xf numFmtId="3" fontId="21" fillId="0" borderId="20" xfId="0" applyNumberFormat="1" applyFont="1" applyBorder="1" applyAlignment="1" applyProtection="1">
      <alignment horizontal="right"/>
      <protection locked="0"/>
    </xf>
    <xf numFmtId="2" fontId="19" fillId="0" borderId="74" xfId="0" applyNumberFormat="1" applyFont="1" applyBorder="1" applyAlignment="1">
      <alignment wrapText="1"/>
    </xf>
    <xf numFmtId="3" fontId="14" fillId="8" borderId="33" xfId="0" applyNumberFormat="1" applyFont="1" applyFill="1" applyBorder="1" applyProtection="1">
      <protection locked="0"/>
    </xf>
    <xf numFmtId="0" fontId="20" fillId="0" borderId="43" xfId="0" applyFont="1" applyBorder="1" applyAlignment="1">
      <alignment vertical="center" wrapText="1"/>
    </xf>
    <xf numFmtId="2" fontId="14" fillId="0" borderId="60" xfId="0" applyNumberFormat="1" applyFont="1" applyBorder="1" applyAlignment="1">
      <alignment wrapText="1"/>
    </xf>
    <xf numFmtId="0" fontId="20" fillId="0" borderId="22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3" fontId="20" fillId="0" borderId="75" xfId="0" applyNumberFormat="1" applyFont="1" applyBorder="1" applyAlignment="1">
      <alignment horizontal="left" vertical="center" wrapText="1"/>
    </xf>
    <xf numFmtId="4" fontId="76" fillId="0" borderId="11" xfId="0" applyNumberFormat="1" applyFont="1" applyBorder="1" applyAlignment="1">
      <alignment wrapText="1"/>
    </xf>
    <xf numFmtId="3" fontId="76" fillId="0" borderId="76" xfId="0" applyNumberFormat="1" applyFont="1" applyBorder="1" applyAlignment="1">
      <alignment wrapText="1"/>
    </xf>
    <xf numFmtId="3" fontId="14" fillId="0" borderId="41" xfId="0" applyNumberFormat="1" applyFont="1" applyBorder="1" applyAlignment="1">
      <alignment wrapText="1"/>
    </xf>
    <xf numFmtId="0" fontId="21" fillId="0" borderId="40" xfId="0" applyFont="1" applyBorder="1" applyAlignment="1" applyProtection="1">
      <alignment horizontal="left"/>
      <protection locked="0"/>
    </xf>
    <xf numFmtId="3" fontId="21" fillId="0" borderId="3" xfId="0" applyNumberFormat="1" applyFont="1" applyBorder="1" applyAlignment="1" applyProtection="1">
      <alignment horizontal="left"/>
      <protection locked="0"/>
    </xf>
    <xf numFmtId="4" fontId="20" fillId="14" borderId="1" xfId="0" applyNumberFormat="1" applyFont="1" applyFill="1" applyBorder="1" applyAlignment="1">
      <alignment wrapText="1"/>
    </xf>
    <xf numFmtId="3" fontId="20" fillId="14" borderId="5" xfId="0" applyNumberFormat="1" applyFont="1" applyFill="1" applyBorder="1" applyAlignment="1">
      <alignment wrapText="1"/>
    </xf>
    <xf numFmtId="3" fontId="14" fillId="14" borderId="7" xfId="0" applyNumberFormat="1" applyFont="1" applyFill="1" applyBorder="1" applyAlignment="1">
      <alignment wrapText="1"/>
    </xf>
    <xf numFmtId="4" fontId="14" fillId="0" borderId="34" xfId="0" applyNumberFormat="1" applyFont="1" applyBorder="1" applyProtection="1">
      <protection locked="0"/>
    </xf>
    <xf numFmtId="3" fontId="14" fillId="0" borderId="34" xfId="0" applyNumberFormat="1" applyFont="1" applyBorder="1" applyProtection="1">
      <protection locked="0"/>
    </xf>
    <xf numFmtId="3" fontId="14" fillId="8" borderId="77" xfId="0" applyNumberFormat="1" applyFont="1" applyFill="1" applyBorder="1" applyProtection="1">
      <protection locked="0"/>
    </xf>
    <xf numFmtId="0" fontId="52" fillId="0" borderId="10" xfId="0" applyFont="1" applyBorder="1" applyAlignment="1" applyProtection="1">
      <alignment horizontal="center"/>
      <protection locked="0"/>
    </xf>
    <xf numFmtId="0" fontId="77" fillId="0" borderId="6" xfId="0" applyFont="1" applyBorder="1" applyAlignment="1" applyProtection="1">
      <alignment horizontal="center"/>
      <protection locked="0"/>
    </xf>
    <xf numFmtId="0" fontId="78" fillId="0" borderId="0" xfId="0" applyFont="1" applyAlignment="1" applyProtection="1">
      <alignment horizontal="center" wrapText="1"/>
      <protection locked="0"/>
    </xf>
    <xf numFmtId="0" fontId="0" fillId="0" borderId="16" xfId="0" applyBorder="1"/>
    <xf numFmtId="1" fontId="79" fillId="0" borderId="46" xfId="0" applyNumberFormat="1" applyFont="1" applyBorder="1"/>
    <xf numFmtId="1" fontId="79" fillId="0" borderId="47" xfId="0" applyNumberFormat="1" applyFont="1" applyBorder="1"/>
    <xf numFmtId="1" fontId="79" fillId="0" borderId="48" xfId="0" applyNumberFormat="1" applyFont="1" applyBorder="1"/>
    <xf numFmtId="1" fontId="79" fillId="0" borderId="38" xfId="0" applyNumberFormat="1" applyFont="1" applyBorder="1"/>
    <xf numFmtId="0" fontId="32" fillId="0" borderId="14" xfId="0" applyFont="1" applyBorder="1" applyAlignment="1">
      <alignment wrapText="1"/>
    </xf>
    <xf numFmtId="1" fontId="79" fillId="0" borderId="32" xfId="0" applyNumberFormat="1" applyFont="1" applyBorder="1"/>
    <xf numFmtId="3" fontId="71" fillId="0" borderId="13" xfId="0" applyNumberFormat="1" applyFont="1" applyBorder="1" applyAlignment="1">
      <alignment wrapText="1"/>
    </xf>
    <xf numFmtId="1" fontId="79" fillId="0" borderId="12" xfId="0" applyNumberFormat="1" applyFont="1" applyBorder="1"/>
    <xf numFmtId="2" fontId="80" fillId="0" borderId="78" xfId="0" applyNumberFormat="1" applyFont="1" applyBorder="1"/>
    <xf numFmtId="4" fontId="45" fillId="0" borderId="15" xfId="0" applyNumberFormat="1" applyFont="1" applyBorder="1" applyProtection="1">
      <protection locked="0"/>
    </xf>
    <xf numFmtId="2" fontId="80" fillId="0" borderId="79" xfId="0" applyNumberFormat="1" applyFont="1" applyBorder="1"/>
    <xf numFmtId="2" fontId="80" fillId="0" borderId="18" xfId="0" applyNumberFormat="1" applyFont="1" applyBorder="1"/>
    <xf numFmtId="4" fontId="45" fillId="0" borderId="38" xfId="0" applyNumberFormat="1" applyFont="1" applyBorder="1" applyProtection="1">
      <protection locked="0"/>
    </xf>
    <xf numFmtId="1" fontId="80" fillId="0" borderId="78" xfId="0" applyNumberFormat="1" applyFont="1" applyBorder="1"/>
    <xf numFmtId="4" fontId="45" fillId="0" borderId="11" xfId="0" applyNumberFormat="1" applyFont="1" applyBorder="1" applyProtection="1">
      <protection locked="0"/>
    </xf>
    <xf numFmtId="0" fontId="32" fillId="0" borderId="19" xfId="0" applyFont="1" applyBorder="1" applyAlignment="1" applyProtection="1">
      <alignment horizontal="left"/>
      <protection locked="0"/>
    </xf>
    <xf numFmtId="0" fontId="32" fillId="0" borderId="31" xfId="0" applyFont="1" applyBorder="1" applyAlignment="1" applyProtection="1">
      <alignment horizontal="left"/>
      <protection locked="0"/>
    </xf>
    <xf numFmtId="4" fontId="45" fillId="0" borderId="80" xfId="0" applyNumberFormat="1" applyFont="1" applyBorder="1" applyProtection="1">
      <protection locked="0"/>
    </xf>
    <xf numFmtId="0" fontId="72" fillId="7" borderId="42" xfId="0" applyFont="1" applyFill="1" applyBorder="1" applyAlignment="1" applyProtection="1">
      <alignment horizontal="left"/>
      <protection locked="0"/>
    </xf>
    <xf numFmtId="3" fontId="45" fillId="7" borderId="11" xfId="0" applyNumberFormat="1" applyFont="1" applyFill="1" applyBorder="1" applyProtection="1">
      <protection locked="0"/>
    </xf>
    <xf numFmtId="2" fontId="79" fillId="0" borderId="78" xfId="0" applyNumberFormat="1" applyFont="1" applyBorder="1"/>
    <xf numFmtId="0" fontId="72" fillId="7" borderId="40" xfId="0" applyFont="1" applyFill="1" applyBorder="1" applyAlignment="1" applyProtection="1">
      <alignment horizontal="left"/>
      <protection locked="0"/>
    </xf>
    <xf numFmtId="3" fontId="45" fillId="7" borderId="1" xfId="0" applyNumberFormat="1" applyFont="1" applyFill="1" applyBorder="1" applyProtection="1">
      <protection locked="0"/>
    </xf>
    <xf numFmtId="2" fontId="79" fillId="0" borderId="79" xfId="0" applyNumberFormat="1" applyFont="1" applyBorder="1"/>
    <xf numFmtId="3" fontId="45" fillId="7" borderId="81" xfId="0" applyNumberFormat="1" applyFont="1" applyFill="1" applyBorder="1" applyProtection="1">
      <protection locked="0"/>
    </xf>
    <xf numFmtId="2" fontId="79" fillId="0" borderId="47" xfId="0" applyNumberFormat="1" applyFont="1" applyBorder="1"/>
    <xf numFmtId="0" fontId="32" fillId="7" borderId="6" xfId="0" applyFont="1" applyFill="1" applyBorder="1" applyAlignment="1" applyProtection="1">
      <alignment horizontal="left"/>
      <protection locked="0"/>
    </xf>
    <xf numFmtId="3" fontId="68" fillId="7" borderId="2" xfId="0" applyNumberFormat="1" applyFont="1" applyFill="1" applyBorder="1"/>
    <xf numFmtId="2" fontId="71" fillId="0" borderId="38" xfId="0" applyNumberFormat="1" applyFont="1" applyBorder="1"/>
    <xf numFmtId="0" fontId="32" fillId="7" borderId="38" xfId="0" applyFont="1" applyFill="1" applyBorder="1" applyAlignment="1" applyProtection="1">
      <alignment horizontal="left"/>
      <protection locked="0"/>
    </xf>
    <xf numFmtId="3" fontId="68" fillId="7" borderId="38" xfId="0" applyNumberFormat="1" applyFont="1" applyFill="1" applyBorder="1"/>
    <xf numFmtId="2" fontId="71" fillId="0" borderId="47" xfId="0" applyNumberFormat="1" applyFont="1" applyBorder="1"/>
    <xf numFmtId="2" fontId="71" fillId="0" borderId="51" xfId="0" applyNumberFormat="1" applyFont="1" applyBorder="1"/>
    <xf numFmtId="0" fontId="71" fillId="7" borderId="52" xfId="0" applyFont="1" applyFill="1" applyBorder="1" applyAlignment="1" applyProtection="1">
      <alignment horizontal="left"/>
      <protection locked="0"/>
    </xf>
    <xf numFmtId="2" fontId="79" fillId="0" borderId="38" xfId="0" applyNumberFormat="1" applyFont="1" applyBorder="1"/>
    <xf numFmtId="0" fontId="32" fillId="7" borderId="30" xfId="0" applyFont="1" applyFill="1" applyBorder="1" applyAlignment="1" applyProtection="1">
      <alignment horizontal="left"/>
      <protection locked="0"/>
    </xf>
    <xf numFmtId="2" fontId="45" fillId="0" borderId="45" xfId="0" applyNumberFormat="1" applyFont="1" applyBorder="1"/>
    <xf numFmtId="0" fontId="15" fillId="7" borderId="40" xfId="0" applyFont="1" applyFill="1" applyBorder="1" applyAlignment="1" applyProtection="1">
      <alignment horizontal="left"/>
      <protection locked="0"/>
    </xf>
    <xf numFmtId="2" fontId="45" fillId="0" borderId="7" xfId="0" applyNumberFormat="1" applyFont="1" applyBorder="1"/>
    <xf numFmtId="0" fontId="30" fillId="7" borderId="26" xfId="0" applyFont="1" applyFill="1" applyBorder="1" applyAlignment="1" applyProtection="1">
      <alignment horizontal="left"/>
      <protection locked="0"/>
    </xf>
    <xf numFmtId="2" fontId="29" fillId="8" borderId="24" xfId="0" applyNumberFormat="1" applyFont="1" applyFill="1" applyBorder="1" applyProtection="1">
      <protection locked="0"/>
    </xf>
    <xf numFmtId="0" fontId="15" fillId="7" borderId="53" xfId="0" applyFont="1" applyFill="1" applyBorder="1" applyAlignment="1" applyProtection="1">
      <alignment horizontal="left"/>
      <protection locked="0"/>
    </xf>
    <xf numFmtId="3" fontId="45" fillId="7" borderId="34" xfId="0" applyNumberFormat="1" applyFont="1" applyFill="1" applyBorder="1" applyProtection="1">
      <protection locked="0"/>
    </xf>
    <xf numFmtId="2" fontId="45" fillId="0" borderId="54" xfId="0" applyNumberFormat="1" applyFont="1" applyBorder="1"/>
    <xf numFmtId="2" fontId="45" fillId="8" borderId="54" xfId="0" applyNumberFormat="1" applyFont="1" applyFill="1" applyBorder="1"/>
    <xf numFmtId="0" fontId="32" fillId="7" borderId="42" xfId="0" applyFont="1" applyFill="1" applyBorder="1" applyAlignment="1" applyProtection="1">
      <alignment horizontal="left"/>
      <protection locked="0"/>
    </xf>
    <xf numFmtId="2" fontId="45" fillId="0" borderId="41" xfId="0" applyNumberFormat="1" applyFont="1" applyBorder="1"/>
    <xf numFmtId="0" fontId="15" fillId="7" borderId="28" xfId="0" applyFont="1" applyFill="1" applyBorder="1" applyAlignment="1" applyProtection="1">
      <alignment horizontal="left"/>
      <protection locked="0"/>
    </xf>
    <xf numFmtId="3" fontId="45" fillId="7" borderId="27" xfId="0" applyNumberFormat="1" applyFont="1" applyFill="1" applyBorder="1" applyProtection="1">
      <protection locked="0"/>
    </xf>
    <xf numFmtId="2" fontId="45" fillId="0" borderId="55" xfId="0" applyNumberFormat="1" applyFont="1" applyBorder="1"/>
    <xf numFmtId="2" fontId="45" fillId="0" borderId="47" xfId="0" applyNumberFormat="1" applyFont="1" applyBorder="1"/>
    <xf numFmtId="2" fontId="31" fillId="0" borderId="34" xfId="0" applyNumberFormat="1" applyFont="1" applyBorder="1" applyProtection="1">
      <protection locked="0"/>
    </xf>
    <xf numFmtId="2" fontId="31" fillId="0" borderId="27" xfId="0" applyNumberFormat="1" applyFont="1" applyBorder="1" applyProtection="1">
      <protection locked="0"/>
    </xf>
    <xf numFmtId="2" fontId="29" fillId="8" borderId="16" xfId="0" applyNumberFormat="1" applyFont="1" applyFill="1" applyBorder="1" applyProtection="1">
      <protection locked="0"/>
    </xf>
    <xf numFmtId="2" fontId="29" fillId="8" borderId="12" xfId="0" applyNumberFormat="1" applyFont="1" applyFill="1" applyBorder="1" applyProtection="1">
      <protection locked="0"/>
    </xf>
    <xf numFmtId="0" fontId="71" fillId="0" borderId="63" xfId="0" applyFont="1" applyBorder="1" applyAlignment="1" applyProtection="1">
      <alignment horizontal="left"/>
      <protection locked="0"/>
    </xf>
    <xf numFmtId="3" fontId="45" fillId="2" borderId="13" xfId="0" applyNumberFormat="1" applyFont="1" applyFill="1" applyBorder="1" applyProtection="1">
      <protection locked="0"/>
    </xf>
    <xf numFmtId="2" fontId="45" fillId="0" borderId="46" xfId="0" applyNumberFormat="1" applyFont="1" applyBorder="1"/>
    <xf numFmtId="4" fontId="31" fillId="2" borderId="29" xfId="0" applyNumberFormat="1" applyFont="1" applyFill="1" applyBorder="1" applyProtection="1">
      <protection locked="0"/>
    </xf>
    <xf numFmtId="4" fontId="29" fillId="8" borderId="25" xfId="0" applyNumberFormat="1" applyFont="1" applyFill="1" applyBorder="1" applyProtection="1">
      <protection locked="0"/>
    </xf>
    <xf numFmtId="4" fontId="45" fillId="0" borderId="35" xfId="0" applyNumberFormat="1" applyFont="1" applyBorder="1" applyProtection="1">
      <protection locked="0"/>
    </xf>
    <xf numFmtId="1" fontId="45" fillId="0" borderId="41" xfId="0" applyNumberFormat="1" applyFont="1" applyBorder="1"/>
    <xf numFmtId="0" fontId="81" fillId="0" borderId="0" xfId="0" applyFont="1"/>
    <xf numFmtId="0" fontId="28" fillId="15" borderId="0" xfId="0" applyFont="1" applyFill="1"/>
    <xf numFmtId="4" fontId="45" fillId="0" borderId="8" xfId="0" applyNumberFormat="1" applyFont="1" applyBorder="1" applyProtection="1">
      <protection locked="0"/>
    </xf>
    <xf numFmtId="4" fontId="29" fillId="8" borderId="13" xfId="0" applyNumberFormat="1" applyFont="1" applyFill="1" applyBorder="1" applyProtection="1">
      <protection locked="0"/>
    </xf>
    <xf numFmtId="4" fontId="31" fillId="2" borderId="35" xfId="0" applyNumberFormat="1" applyFont="1" applyFill="1" applyBorder="1" applyProtection="1">
      <protection locked="0"/>
    </xf>
    <xf numFmtId="4" fontId="29" fillId="8" borderId="82" xfId="0" applyNumberFormat="1" applyFont="1" applyFill="1" applyBorder="1" applyProtection="1">
      <protection locked="0"/>
    </xf>
    <xf numFmtId="0" fontId="32" fillId="0" borderId="30" xfId="0" applyFont="1" applyBorder="1" applyAlignment="1" applyProtection="1">
      <alignment horizontal="left" wrapText="1"/>
      <protection locked="0"/>
    </xf>
    <xf numFmtId="4" fontId="31" fillId="2" borderId="29" xfId="0" applyNumberFormat="1" applyFont="1" applyFill="1" applyBorder="1" applyAlignment="1" applyProtection="1">
      <alignment wrapText="1"/>
      <protection locked="0"/>
    </xf>
    <xf numFmtId="4" fontId="31" fillId="0" borderId="34" xfId="0" applyNumberFormat="1" applyFont="1" applyBorder="1" applyAlignment="1" applyProtection="1">
      <alignment wrapText="1"/>
      <protection locked="0"/>
    </xf>
    <xf numFmtId="4" fontId="29" fillId="2" borderId="25" xfId="0" applyNumberFormat="1" applyFont="1" applyFill="1" applyBorder="1" applyProtection="1">
      <protection locked="0"/>
    </xf>
    <xf numFmtId="0" fontId="32" fillId="0" borderId="42" xfId="0" applyFont="1" applyBorder="1" applyAlignment="1">
      <alignment wrapText="1"/>
    </xf>
    <xf numFmtId="4" fontId="31" fillId="2" borderId="35" xfId="0" applyNumberFormat="1" applyFont="1" applyFill="1" applyBorder="1" applyAlignment="1">
      <alignment wrapText="1"/>
    </xf>
    <xf numFmtId="4" fontId="31" fillId="0" borderId="27" xfId="0" applyNumberFormat="1" applyFont="1" applyBorder="1" applyAlignment="1">
      <alignment wrapText="1"/>
    </xf>
    <xf numFmtId="0" fontId="30" fillId="8" borderId="30" xfId="0" applyFont="1" applyFill="1" applyBorder="1" applyAlignment="1">
      <alignment wrapText="1"/>
    </xf>
    <xf numFmtId="4" fontId="29" fillId="0" borderId="29" xfId="0" applyNumberFormat="1" applyFont="1" applyBorder="1" applyAlignment="1">
      <alignment wrapText="1"/>
    </xf>
    <xf numFmtId="0" fontId="30" fillId="8" borderId="53" xfId="0" applyFont="1" applyFill="1" applyBorder="1" applyAlignment="1">
      <alignment wrapText="1"/>
    </xf>
    <xf numFmtId="4" fontId="29" fillId="0" borderId="34" xfId="0" applyNumberFormat="1" applyFont="1" applyBorder="1" applyAlignment="1">
      <alignment wrapText="1"/>
    </xf>
    <xf numFmtId="4" fontId="45" fillId="0" borderId="35" xfId="0" applyNumberFormat="1" applyFont="1" applyBorder="1" applyAlignment="1">
      <alignment wrapText="1"/>
    </xf>
    <xf numFmtId="4" fontId="45" fillId="0" borderId="27" xfId="0" applyNumberFormat="1" applyFont="1" applyBorder="1" applyAlignment="1">
      <alignment wrapText="1"/>
    </xf>
    <xf numFmtId="4" fontId="29" fillId="0" borderId="13" xfId="0" applyNumberFormat="1" applyFont="1" applyBorder="1" applyProtection="1">
      <protection locked="0"/>
    </xf>
    <xf numFmtId="0" fontId="32" fillId="0" borderId="30" xfId="0" applyFont="1" applyBorder="1" applyAlignment="1">
      <alignment wrapText="1"/>
    </xf>
    <xf numFmtId="4" fontId="45" fillId="0" borderId="29" xfId="0" applyNumberFormat="1" applyFont="1" applyBorder="1" applyAlignment="1">
      <alignment wrapText="1"/>
    </xf>
    <xf numFmtId="0" fontId="30" fillId="8" borderId="83" xfId="0" applyFont="1" applyFill="1" applyBorder="1" applyAlignment="1" applyProtection="1">
      <alignment horizontal="left"/>
      <protection locked="0"/>
    </xf>
    <xf numFmtId="4" fontId="29" fillId="0" borderId="36" xfId="0" applyNumberFormat="1" applyFont="1" applyBorder="1" applyProtection="1">
      <protection locked="0"/>
    </xf>
    <xf numFmtId="2" fontId="29" fillId="8" borderId="32" xfId="0" applyNumberFormat="1" applyFont="1" applyFill="1" applyBorder="1" applyProtection="1">
      <protection locked="0"/>
    </xf>
    <xf numFmtId="4" fontId="29" fillId="2" borderId="1" xfId="0" applyNumberFormat="1" applyFont="1" applyFill="1" applyBorder="1" applyProtection="1">
      <protection locked="0"/>
    </xf>
    <xf numFmtId="2" fontId="29" fillId="2" borderId="1" xfId="0" applyNumberFormat="1" applyFont="1" applyFill="1" applyBorder="1" applyProtection="1">
      <protection locked="0"/>
    </xf>
    <xf numFmtId="0" fontId="82" fillId="0" borderId="0" xfId="0" applyFont="1"/>
    <xf numFmtId="0" fontId="0" fillId="15" borderId="0" xfId="0" applyFill="1"/>
    <xf numFmtId="0" fontId="32" fillId="12" borderId="30" xfId="0" applyFont="1" applyFill="1" applyBorder="1" applyAlignment="1" applyProtection="1">
      <alignment horizontal="left"/>
      <protection locked="0"/>
    </xf>
    <xf numFmtId="4" fontId="31" fillId="14" borderId="35" xfId="0" applyNumberFormat="1" applyFont="1" applyFill="1" applyBorder="1" applyProtection="1">
      <protection locked="0"/>
    </xf>
    <xf numFmtId="4" fontId="31" fillId="14" borderId="27" xfId="0" applyNumberFormat="1" applyFont="1" applyFill="1" applyBorder="1" applyProtection="1">
      <protection locked="0"/>
    </xf>
    <xf numFmtId="4" fontId="31" fillId="14" borderId="29" xfId="0" applyNumberFormat="1" applyFont="1" applyFill="1" applyBorder="1" applyProtection="1">
      <protection locked="0"/>
    </xf>
    <xf numFmtId="4" fontId="31" fillId="14" borderId="34" xfId="0" applyNumberFormat="1" applyFont="1" applyFill="1" applyBorder="1" applyProtection="1">
      <protection locked="0"/>
    </xf>
    <xf numFmtId="0" fontId="32" fillId="12" borderId="42" xfId="0" applyFont="1" applyFill="1" applyBorder="1" applyAlignment="1" applyProtection="1">
      <alignment horizontal="left"/>
      <protection locked="0"/>
    </xf>
    <xf numFmtId="4" fontId="31" fillId="16" borderId="29" xfId="0" applyNumberFormat="1" applyFont="1" applyFill="1" applyBorder="1" applyProtection="1">
      <protection locked="0"/>
    </xf>
    <xf numFmtId="2" fontId="29" fillId="8" borderId="77" xfId="0" applyNumberFormat="1" applyFont="1" applyFill="1" applyBorder="1" applyProtection="1">
      <protection locked="0"/>
    </xf>
    <xf numFmtId="0" fontId="32" fillId="12" borderId="40" xfId="0" applyFont="1" applyFill="1" applyBorder="1" applyAlignment="1" applyProtection="1">
      <alignment horizontal="left" wrapText="1"/>
      <protection locked="0"/>
    </xf>
    <xf numFmtId="4" fontId="83" fillId="2" borderId="18" xfId="0" applyNumberFormat="1" applyFont="1" applyFill="1" applyBorder="1" applyProtection="1">
      <protection locked="0"/>
    </xf>
    <xf numFmtId="2" fontId="61" fillId="0" borderId="2" xfId="0" applyNumberFormat="1" applyFont="1" applyBorder="1" applyProtection="1">
      <protection locked="0"/>
    </xf>
    <xf numFmtId="0" fontId="15" fillId="0" borderId="52" xfId="0" applyFont="1" applyBorder="1" applyAlignment="1" applyProtection="1">
      <alignment horizontal="left"/>
      <protection locked="0"/>
    </xf>
    <xf numFmtId="4" fontId="31" fillId="0" borderId="1" xfId="0" applyNumberFormat="1" applyFont="1" applyBorder="1" applyProtection="1">
      <protection locked="0"/>
    </xf>
    <xf numFmtId="2" fontId="31" fillId="0" borderId="1" xfId="0" applyNumberFormat="1" applyFont="1" applyBorder="1" applyProtection="1">
      <protection locked="0"/>
    </xf>
    <xf numFmtId="2" fontId="61" fillId="8" borderId="6" xfId="0" applyNumberFormat="1" applyFont="1" applyFill="1" applyBorder="1" applyProtection="1">
      <protection locked="0"/>
    </xf>
    <xf numFmtId="4" fontId="31" fillId="2" borderId="35" xfId="0" applyNumberFormat="1" applyFont="1" applyFill="1" applyBorder="1"/>
    <xf numFmtId="4" fontId="45" fillId="2" borderId="27" xfId="0" applyNumberFormat="1" applyFont="1" applyFill="1" applyBorder="1"/>
    <xf numFmtId="4" fontId="29" fillId="2" borderId="34" xfId="0" applyNumberFormat="1" applyFont="1" applyFill="1" applyBorder="1" applyProtection="1">
      <protection locked="0"/>
    </xf>
    <xf numFmtId="0" fontId="32" fillId="0" borderId="30" xfId="0" applyFont="1" applyBorder="1"/>
    <xf numFmtId="4" fontId="31" fillId="2" borderId="29" xfId="0" applyNumberFormat="1" applyFont="1" applyFill="1" applyBorder="1"/>
    <xf numFmtId="4" fontId="31" fillId="0" borderId="34" xfId="0" applyNumberFormat="1" applyFont="1" applyBorder="1"/>
    <xf numFmtId="4" fontId="45" fillId="2" borderId="0" xfId="0" applyNumberFormat="1" applyFont="1" applyFill="1" applyProtection="1">
      <protection locked="0"/>
    </xf>
    <xf numFmtId="0" fontId="32" fillId="2" borderId="30" xfId="0" applyFont="1" applyFill="1" applyBorder="1" applyAlignment="1">
      <alignment vertical="center"/>
    </xf>
    <xf numFmtId="4" fontId="31" fillId="2" borderId="29" xfId="0" applyNumberFormat="1" applyFont="1" applyFill="1" applyBorder="1" applyAlignment="1">
      <alignment vertical="center"/>
    </xf>
    <xf numFmtId="2" fontId="45" fillId="2" borderId="45" xfId="0" applyNumberFormat="1" applyFont="1" applyFill="1" applyBorder="1"/>
    <xf numFmtId="0" fontId="15" fillId="2" borderId="53" xfId="0" applyFont="1" applyFill="1" applyBorder="1" applyAlignment="1" applyProtection="1">
      <alignment horizontal="left"/>
      <protection locked="0"/>
    </xf>
    <xf numFmtId="4" fontId="31" fillId="2" borderId="34" xfId="0" applyNumberFormat="1" applyFont="1" applyFill="1" applyBorder="1" applyAlignment="1">
      <alignment vertical="center"/>
    </xf>
    <xf numFmtId="2" fontId="31" fillId="2" borderId="1" xfId="0" applyNumberFormat="1" applyFont="1" applyFill="1" applyBorder="1" applyAlignment="1">
      <alignment vertical="center"/>
    </xf>
    <xf numFmtId="0" fontId="30" fillId="2" borderId="53" xfId="0" applyFont="1" applyFill="1" applyBorder="1" applyAlignment="1" applyProtection="1">
      <alignment horizontal="left"/>
      <protection locked="0"/>
    </xf>
    <xf numFmtId="0" fontId="32" fillId="2" borderId="42" xfId="0" applyFont="1" applyFill="1" applyBorder="1" applyAlignment="1">
      <alignment vertical="center"/>
    </xf>
    <xf numFmtId="4" fontId="31" fillId="2" borderId="35" xfId="0" applyNumberFormat="1" applyFont="1" applyFill="1" applyBorder="1" applyAlignment="1">
      <alignment vertical="center"/>
    </xf>
    <xf numFmtId="2" fontId="45" fillId="2" borderId="41" xfId="0" applyNumberFormat="1" applyFont="1" applyFill="1" applyBorder="1"/>
    <xf numFmtId="0" fontId="15" fillId="2" borderId="28" xfId="0" applyFont="1" applyFill="1" applyBorder="1" applyAlignment="1" applyProtection="1">
      <alignment horizontal="left"/>
      <protection locked="0"/>
    </xf>
    <xf numFmtId="4" fontId="31" fillId="2" borderId="27" xfId="0" applyNumberFormat="1" applyFont="1" applyFill="1" applyBorder="1" applyAlignment="1">
      <alignment vertical="center"/>
    </xf>
    <xf numFmtId="0" fontId="32" fillId="2" borderId="30" xfId="0" applyFont="1" applyFill="1" applyBorder="1" applyAlignment="1">
      <alignment horizontal="left" vertical="center" wrapText="1"/>
    </xf>
    <xf numFmtId="4" fontId="31" fillId="2" borderId="29" xfId="0" applyNumberFormat="1" applyFont="1" applyFill="1" applyBorder="1" applyAlignment="1">
      <alignment vertical="center" wrapText="1"/>
    </xf>
    <xf numFmtId="4" fontId="31" fillId="2" borderId="34" xfId="0" applyNumberFormat="1" applyFont="1" applyFill="1" applyBorder="1" applyAlignment="1">
      <alignment vertical="center" wrapText="1"/>
    </xf>
    <xf numFmtId="2" fontId="31" fillId="2" borderId="34" xfId="0" applyNumberFormat="1" applyFont="1" applyFill="1" applyBorder="1" applyAlignment="1">
      <alignment vertical="center" wrapText="1"/>
    </xf>
    <xf numFmtId="2" fontId="29" fillId="2" borderId="77" xfId="0" applyNumberFormat="1" applyFont="1" applyFill="1" applyBorder="1" applyProtection="1">
      <protection locked="0"/>
    </xf>
    <xf numFmtId="0" fontId="32" fillId="2" borderId="43" xfId="0" applyFont="1" applyFill="1" applyBorder="1" applyAlignment="1">
      <alignment horizontal="left" vertical="center"/>
    </xf>
    <xf numFmtId="4" fontId="31" fillId="2" borderId="23" xfId="0" applyNumberFormat="1" applyFont="1" applyFill="1" applyBorder="1" applyAlignment="1">
      <alignment vertical="center"/>
    </xf>
    <xf numFmtId="2" fontId="1" fillId="2" borderId="21" xfId="0" applyNumberFormat="1" applyFont="1" applyFill="1" applyBorder="1"/>
    <xf numFmtId="4" fontId="31" fillId="2" borderId="1" xfId="0" applyNumberFormat="1" applyFont="1" applyFill="1" applyBorder="1" applyAlignment="1">
      <alignment vertical="center"/>
    </xf>
    <xf numFmtId="2" fontId="61" fillId="2" borderId="1" xfId="0" applyNumberFormat="1" applyFont="1" applyFill="1" applyBorder="1" applyAlignment="1">
      <alignment vertical="center"/>
    </xf>
    <xf numFmtId="0" fontId="30" fillId="2" borderId="37" xfId="0" applyFont="1" applyFill="1" applyBorder="1" applyAlignment="1" applyProtection="1">
      <alignment horizontal="left"/>
      <protection locked="0"/>
    </xf>
    <xf numFmtId="4" fontId="29" fillId="2" borderId="6" xfId="0" applyNumberFormat="1" applyFont="1" applyFill="1" applyBorder="1" applyProtection="1">
      <protection locked="0"/>
    </xf>
    <xf numFmtId="2" fontId="61" fillId="2" borderId="24" xfId="0" applyNumberFormat="1" applyFont="1" applyFill="1" applyBorder="1" applyProtection="1">
      <protection locked="0"/>
    </xf>
    <xf numFmtId="0" fontId="32" fillId="2" borderId="42" xfId="0" applyFont="1" applyFill="1" applyBorder="1" applyAlignment="1">
      <alignment horizontal="left" vertical="center"/>
    </xf>
    <xf numFmtId="2" fontId="31" fillId="2" borderId="27" xfId="0" applyNumberFormat="1" applyFont="1" applyFill="1" applyBorder="1" applyAlignment="1">
      <alignment vertical="center"/>
    </xf>
    <xf numFmtId="0" fontId="32" fillId="2" borderId="30" xfId="0" applyFont="1" applyFill="1" applyBorder="1" applyAlignment="1">
      <alignment horizontal="left" vertical="center"/>
    </xf>
    <xf numFmtId="0" fontId="32" fillId="2" borderId="42" xfId="0" applyFont="1" applyFill="1" applyBorder="1" applyAlignment="1">
      <alignment horizontal="left" vertical="center" wrapText="1"/>
    </xf>
    <xf numFmtId="4" fontId="31" fillId="2" borderId="35" xfId="0" applyNumberFormat="1" applyFont="1" applyFill="1" applyBorder="1" applyAlignment="1">
      <alignment vertical="center" wrapText="1"/>
    </xf>
    <xf numFmtId="4" fontId="31" fillId="2" borderId="27" xfId="0" applyNumberFormat="1" applyFont="1" applyFill="1" applyBorder="1" applyAlignment="1">
      <alignment vertical="center" wrapText="1"/>
    </xf>
    <xf numFmtId="2" fontId="31" fillId="2" borderId="27" xfId="0" applyNumberFormat="1" applyFont="1" applyFill="1" applyBorder="1" applyAlignment="1">
      <alignment vertical="center" wrapText="1"/>
    </xf>
    <xf numFmtId="2" fontId="31" fillId="2" borderId="34" xfId="0" applyNumberFormat="1" applyFont="1" applyFill="1" applyBorder="1" applyAlignment="1">
      <alignment vertical="center"/>
    </xf>
    <xf numFmtId="4" fontId="45" fillId="2" borderId="29" xfId="0" applyNumberFormat="1" applyFont="1" applyFill="1" applyBorder="1" applyAlignment="1">
      <alignment vertical="center"/>
    </xf>
    <xf numFmtId="0" fontId="32" fillId="2" borderId="53" xfId="0" applyFont="1" applyFill="1" applyBorder="1" applyAlignment="1">
      <alignment horizontal="left" vertical="center"/>
    </xf>
    <xf numFmtId="4" fontId="45" fillId="2" borderId="34" xfId="0" applyNumberFormat="1" applyFont="1" applyFill="1" applyBorder="1" applyAlignment="1">
      <alignment vertical="center"/>
    </xf>
    <xf numFmtId="2" fontId="45" fillId="2" borderId="34" xfId="0" applyNumberFormat="1" applyFont="1" applyFill="1" applyBorder="1" applyAlignment="1">
      <alignment vertical="center"/>
    </xf>
    <xf numFmtId="4" fontId="45" fillId="2" borderId="35" xfId="0" applyNumberFormat="1" applyFont="1" applyFill="1" applyBorder="1" applyAlignment="1">
      <alignment vertical="center"/>
    </xf>
    <xf numFmtId="0" fontId="32" fillId="2" borderId="28" xfId="0" applyFont="1" applyFill="1" applyBorder="1" applyAlignment="1">
      <alignment horizontal="left" vertical="center"/>
    </xf>
    <xf numFmtId="4" fontId="45" fillId="2" borderId="27" xfId="0" applyNumberFormat="1" applyFont="1" applyFill="1" applyBorder="1" applyAlignment="1">
      <alignment vertical="center"/>
    </xf>
    <xf numFmtId="2" fontId="45" fillId="2" borderId="27" xfId="0" applyNumberFormat="1" applyFont="1" applyFill="1" applyBorder="1" applyAlignment="1">
      <alignment vertical="center"/>
    </xf>
    <xf numFmtId="0" fontId="30" fillId="2" borderId="28" xfId="0" applyFont="1" applyFill="1" applyBorder="1" applyAlignment="1" applyProtection="1">
      <alignment horizontal="left"/>
      <protection locked="0"/>
    </xf>
    <xf numFmtId="4" fontId="29" fillId="2" borderId="27" xfId="0" applyNumberFormat="1" applyFont="1" applyFill="1" applyBorder="1" applyProtection="1">
      <protection locked="0"/>
    </xf>
    <xf numFmtId="2" fontId="29" fillId="2" borderId="18" xfId="0" applyNumberFormat="1" applyFont="1" applyFill="1" applyBorder="1" applyProtection="1">
      <protection locked="0"/>
    </xf>
    <xf numFmtId="0" fontId="32" fillId="2" borderId="22" xfId="0" applyFont="1" applyFill="1" applyBorder="1" applyAlignment="1">
      <alignment horizontal="left" vertical="center"/>
    </xf>
    <xf numFmtId="0" fontId="45" fillId="0" borderId="42" xfId="0" applyFont="1" applyBorder="1" applyAlignment="1" applyProtection="1">
      <alignment horizontal="left"/>
      <protection locked="0"/>
    </xf>
    <xf numFmtId="0" fontId="71" fillId="0" borderId="28" xfId="0" applyFont="1" applyBorder="1" applyAlignment="1" applyProtection="1">
      <alignment horizontal="left"/>
      <protection locked="0"/>
    </xf>
    <xf numFmtId="4" fontId="31" fillId="2" borderId="29" xfId="0" applyNumberFormat="1" applyFont="1" applyFill="1" applyBorder="1" applyAlignment="1">
      <alignment wrapText="1"/>
    </xf>
    <xf numFmtId="4" fontId="45" fillId="0" borderId="34" xfId="0" applyNumberFormat="1" applyFont="1" applyBorder="1" applyAlignment="1">
      <alignment wrapText="1"/>
    </xf>
    <xf numFmtId="2" fontId="45" fillId="12" borderId="54" xfId="0" applyNumberFormat="1" applyFont="1" applyFill="1" applyBorder="1"/>
    <xf numFmtId="2" fontId="31" fillId="0" borderId="55" xfId="0" applyNumberFormat="1" applyFont="1" applyBorder="1"/>
    <xf numFmtId="2" fontId="31" fillId="0" borderId="54" xfId="0" applyNumberFormat="1" applyFont="1" applyBorder="1"/>
    <xf numFmtId="2" fontId="45" fillId="12" borderId="55" xfId="0" applyNumberFormat="1" applyFont="1" applyFill="1" applyBorder="1"/>
    <xf numFmtId="4" fontId="31" fillId="16" borderId="29" xfId="0" applyNumberFormat="1" applyFont="1" applyFill="1" applyBorder="1"/>
    <xf numFmtId="0" fontId="68" fillId="0" borderId="52" xfId="0" applyFont="1" applyBorder="1"/>
    <xf numFmtId="4" fontId="31" fillId="0" borderId="0" xfId="0" applyNumberFormat="1" applyFont="1"/>
    <xf numFmtId="4" fontId="31" fillId="0" borderId="35" xfId="0" applyNumberFormat="1" applyFont="1" applyBorder="1" applyAlignment="1">
      <alignment wrapText="1"/>
    </xf>
    <xf numFmtId="2" fontId="31" fillId="12" borderId="55" xfId="0" applyNumberFormat="1" applyFont="1" applyFill="1" applyBorder="1"/>
    <xf numFmtId="0" fontId="84" fillId="0" borderId="63" xfId="0" applyFont="1" applyBorder="1"/>
    <xf numFmtId="4" fontId="31" fillId="0" borderId="13" xfId="0" applyNumberFormat="1" applyFont="1" applyBorder="1"/>
    <xf numFmtId="2" fontId="45" fillId="13" borderId="55" xfId="0" applyNumberFormat="1" applyFont="1" applyFill="1" applyBorder="1"/>
    <xf numFmtId="2" fontId="1" fillId="0" borderId="20" xfId="0" applyNumberFormat="1" applyFont="1" applyBorder="1"/>
    <xf numFmtId="4" fontId="31" fillId="16" borderId="35" xfId="0" applyNumberFormat="1" applyFont="1" applyFill="1" applyBorder="1" applyProtection="1">
      <protection locked="0"/>
    </xf>
    <xf numFmtId="4" fontId="45" fillId="0" borderId="29" xfId="0" applyNumberFormat="1" applyFont="1" applyBorder="1" applyAlignment="1" applyProtection="1">
      <alignment wrapText="1"/>
      <protection locked="0"/>
    </xf>
    <xf numFmtId="4" fontId="45" fillId="0" borderId="34" xfId="0" applyNumberFormat="1" applyFont="1" applyBorder="1" applyAlignment="1" applyProtection="1">
      <alignment wrapText="1"/>
      <protection locked="0"/>
    </xf>
    <xf numFmtId="0" fontId="32" fillId="0" borderId="42" xfId="0" applyFont="1" applyBorder="1" applyAlignment="1" applyProtection="1">
      <alignment horizontal="left" wrapText="1"/>
      <protection locked="0"/>
    </xf>
    <xf numFmtId="4" fontId="45" fillId="0" borderId="35" xfId="0" applyNumberFormat="1" applyFont="1" applyBorder="1" applyAlignment="1" applyProtection="1">
      <alignment wrapText="1"/>
      <protection locked="0"/>
    </xf>
    <xf numFmtId="4" fontId="45" fillId="0" borderId="27" xfId="0" applyNumberFormat="1" applyFont="1" applyBorder="1" applyAlignment="1" applyProtection="1">
      <alignment wrapText="1"/>
      <protection locked="0"/>
    </xf>
    <xf numFmtId="4" fontId="31" fillId="16" borderId="35" xfId="0" applyNumberFormat="1" applyFont="1" applyFill="1" applyBorder="1"/>
    <xf numFmtId="4" fontId="31" fillId="16" borderId="84" xfId="0" applyNumberFormat="1" applyFont="1" applyFill="1" applyBorder="1"/>
    <xf numFmtId="0" fontId="15" fillId="0" borderId="53" xfId="0" applyFont="1" applyBorder="1" applyAlignment="1" applyProtection="1">
      <alignment horizontal="left" wrapText="1"/>
      <protection locked="0"/>
    </xf>
    <xf numFmtId="0" fontId="30" fillId="8" borderId="53" xfId="0" applyFont="1" applyFill="1" applyBorder="1" applyAlignment="1" applyProtection="1">
      <alignment horizontal="left" wrapText="1"/>
      <protection locked="0"/>
    </xf>
    <xf numFmtId="0" fontId="30" fillId="8" borderId="28" xfId="0" applyFont="1" applyFill="1" applyBorder="1" applyAlignment="1" applyProtection="1">
      <alignment horizontal="left"/>
      <protection locked="0"/>
    </xf>
    <xf numFmtId="4" fontId="29" fillId="8" borderId="27" xfId="0" applyNumberFormat="1" applyFont="1" applyFill="1" applyBorder="1" applyProtection="1">
      <protection locked="0"/>
    </xf>
    <xf numFmtId="2" fontId="29" fillId="8" borderId="18" xfId="0" applyNumberFormat="1" applyFont="1" applyFill="1" applyBorder="1" applyProtection="1">
      <protection locked="0"/>
    </xf>
    <xf numFmtId="4" fontId="29" fillId="8" borderId="1" xfId="0" applyNumberFormat="1" applyFont="1" applyFill="1" applyBorder="1" applyProtection="1">
      <protection locked="0"/>
    </xf>
    <xf numFmtId="2" fontId="29" fillId="8" borderId="1" xfId="0" applyNumberFormat="1" applyFont="1" applyFill="1" applyBorder="1" applyProtection="1">
      <protection locked="0"/>
    </xf>
    <xf numFmtId="0" fontId="32" fillId="7" borderId="30" xfId="0" applyFont="1" applyFill="1" applyBorder="1"/>
    <xf numFmtId="4" fontId="31" fillId="0" borderId="29" xfId="0" applyNumberFormat="1" applyFont="1" applyBorder="1"/>
    <xf numFmtId="0" fontId="32" fillId="0" borderId="9" xfId="0" applyFont="1" applyBorder="1"/>
    <xf numFmtId="0" fontId="15" fillId="0" borderId="20" xfId="0" applyFont="1" applyBorder="1" applyAlignment="1" applyProtection="1">
      <alignment horizontal="left"/>
      <protection locked="0"/>
    </xf>
    <xf numFmtId="4" fontId="68" fillId="0" borderId="27" xfId="0" applyNumberFormat="1" applyFont="1" applyBorder="1"/>
    <xf numFmtId="2" fontId="71" fillId="0" borderId="27" xfId="0" applyNumberFormat="1" applyFont="1" applyBorder="1"/>
    <xf numFmtId="0" fontId="30" fillId="8" borderId="33" xfId="0" applyFont="1" applyFill="1" applyBorder="1" applyAlignment="1" applyProtection="1">
      <alignment horizontal="left"/>
      <protection locked="0"/>
    </xf>
    <xf numFmtId="4" fontId="45" fillId="0" borderId="34" xfId="0" applyNumberFormat="1" applyFont="1" applyBorder="1"/>
    <xf numFmtId="2" fontId="50" fillId="0" borderId="23" xfId="0" applyNumberFormat="1" applyFont="1" applyBorder="1"/>
    <xf numFmtId="2" fontId="43" fillId="0" borderId="54" xfId="0" applyNumberFormat="1" applyFont="1" applyBorder="1"/>
    <xf numFmtId="2" fontId="29" fillId="8" borderId="38" xfId="0" applyNumberFormat="1" applyFont="1" applyFill="1" applyBorder="1" applyProtection="1">
      <protection locked="0"/>
    </xf>
    <xf numFmtId="4" fontId="83" fillId="0" borderId="35" xfId="0" applyNumberFormat="1" applyFont="1" applyBorder="1" applyProtection="1">
      <protection locked="0"/>
    </xf>
    <xf numFmtId="2" fontId="29" fillId="0" borderId="41" xfId="0" applyNumberFormat="1" applyFont="1" applyBorder="1" applyProtection="1">
      <protection locked="0"/>
    </xf>
    <xf numFmtId="4" fontId="83" fillId="2" borderId="35" xfId="0" applyNumberFormat="1" applyFont="1" applyFill="1" applyBorder="1" applyProtection="1">
      <protection locked="0"/>
    </xf>
    <xf numFmtId="2" fontId="43" fillId="0" borderId="15" xfId="0" applyNumberFormat="1" applyFont="1" applyBorder="1" applyProtection="1">
      <protection locked="0"/>
    </xf>
    <xf numFmtId="4" fontId="31" fillId="0" borderId="25" xfId="0" applyNumberFormat="1" applyFont="1" applyBorder="1" applyProtection="1">
      <protection locked="0"/>
    </xf>
    <xf numFmtId="2" fontId="31" fillId="0" borderId="25" xfId="0" applyNumberFormat="1" applyFont="1" applyBorder="1" applyProtection="1">
      <protection locked="0"/>
    </xf>
    <xf numFmtId="4" fontId="31" fillId="16" borderId="85" xfId="0" applyNumberFormat="1" applyFont="1" applyFill="1" applyBorder="1" applyProtection="1">
      <protection locked="0"/>
    </xf>
    <xf numFmtId="2" fontId="45" fillId="0" borderId="48" xfId="0" applyNumberFormat="1" applyFont="1" applyBorder="1"/>
    <xf numFmtId="0" fontId="71" fillId="0" borderId="14" xfId="0" applyFont="1" applyBorder="1" applyAlignment="1">
      <alignment horizontal="left" wrapText="1"/>
    </xf>
    <xf numFmtId="4" fontId="71" fillId="0" borderId="12" xfId="0" applyNumberFormat="1" applyFont="1" applyBorder="1" applyAlignment="1">
      <alignment horizontal="right" wrapText="1"/>
    </xf>
    <xf numFmtId="2" fontId="45" fillId="0" borderId="32" xfId="0" applyNumberFormat="1" applyFont="1" applyBorder="1"/>
    <xf numFmtId="0" fontId="32" fillId="0" borderId="14" xfId="0" applyFont="1" applyBorder="1" applyAlignment="1">
      <alignment vertical="justify" wrapText="1"/>
    </xf>
    <xf numFmtId="4" fontId="31" fillId="0" borderId="38" xfId="0" applyNumberFormat="1" applyFont="1" applyBorder="1" applyAlignment="1">
      <alignment horizontal="right" wrapText="1"/>
    </xf>
    <xf numFmtId="2" fontId="70" fillId="0" borderId="38" xfId="0" applyNumberFormat="1" applyFont="1" applyBorder="1"/>
    <xf numFmtId="0" fontId="32" fillId="0" borderId="17" xfId="0" applyFont="1" applyBorder="1" applyAlignment="1">
      <alignment vertical="justify" wrapText="1"/>
    </xf>
    <xf numFmtId="4" fontId="31" fillId="0" borderId="2" xfId="0" applyNumberFormat="1" applyFont="1" applyBorder="1" applyAlignment="1">
      <alignment horizontal="right" wrapText="1"/>
    </xf>
    <xf numFmtId="2" fontId="70" fillId="0" borderId="16" xfId="0" applyNumberFormat="1" applyFont="1" applyBorder="1"/>
    <xf numFmtId="4" fontId="45" fillId="0" borderId="38" xfId="0" applyNumberFormat="1" applyFont="1" applyBorder="1" applyAlignment="1">
      <alignment horizontal="right" wrapText="1"/>
    </xf>
    <xf numFmtId="0" fontId="32" fillId="0" borderId="39" xfId="0" applyFont="1" applyBorder="1" applyAlignment="1">
      <alignment vertical="justify" wrapText="1"/>
    </xf>
    <xf numFmtId="4" fontId="31" fillId="0" borderId="10" xfId="0" applyNumberFormat="1" applyFont="1" applyBorder="1" applyAlignment="1">
      <alignment horizontal="right" wrapText="1"/>
    </xf>
    <xf numFmtId="0" fontId="32" fillId="0" borderId="10" xfId="0" applyFont="1" applyBorder="1" applyAlignment="1">
      <alignment vertical="justify" wrapText="1"/>
    </xf>
    <xf numFmtId="2" fontId="70" fillId="0" borderId="12" xfId="0" applyNumberFormat="1" applyFont="1" applyBorder="1"/>
    <xf numFmtId="0" fontId="32" fillId="0" borderId="37" xfId="0" applyFont="1" applyBorder="1" applyAlignment="1">
      <alignment vertical="justify" wrapText="1"/>
    </xf>
    <xf numFmtId="4" fontId="31" fillId="0" borderId="6" xfId="0" applyNumberFormat="1" applyFont="1" applyBorder="1" applyAlignment="1">
      <alignment horizontal="right" wrapText="1"/>
    </xf>
    <xf numFmtId="0" fontId="32" fillId="0" borderId="14" xfId="0" applyFont="1" applyBorder="1" applyAlignment="1">
      <alignment horizontal="left" vertical="justify" wrapText="1"/>
    </xf>
    <xf numFmtId="0" fontId="71" fillId="0" borderId="14" xfId="0" applyFont="1" applyBorder="1" applyAlignment="1">
      <alignment vertical="justify" wrapText="1"/>
    </xf>
    <xf numFmtId="0" fontId="32" fillId="0" borderId="2" xfId="0" applyFont="1" applyBorder="1" applyAlignment="1">
      <alignment vertical="justify" wrapText="1"/>
    </xf>
    <xf numFmtId="0" fontId="70" fillId="0" borderId="38" xfId="0" applyFont="1" applyBorder="1" applyAlignment="1">
      <alignment wrapText="1"/>
    </xf>
    <xf numFmtId="4" fontId="31" fillId="0" borderId="1" xfId="0" applyNumberFormat="1" applyFont="1" applyBorder="1" applyAlignment="1">
      <alignment horizontal="right" wrapText="1"/>
    </xf>
    <xf numFmtId="2" fontId="70" fillId="0" borderId="1" xfId="0" applyNumberFormat="1" applyFont="1" applyBorder="1"/>
    <xf numFmtId="0" fontId="32" fillId="0" borderId="1" xfId="0" applyFont="1" applyBorder="1" applyAlignment="1">
      <alignment vertical="justify" wrapText="1"/>
    </xf>
    <xf numFmtId="0" fontId="30" fillId="0" borderId="52" xfId="0" applyFont="1" applyBorder="1" applyAlignment="1">
      <alignment horizontal="left" wrapText="1"/>
    </xf>
    <xf numFmtId="4" fontId="0" fillId="0" borderId="86" xfId="0" applyNumberFormat="1" applyBorder="1" applyAlignment="1">
      <alignment wrapText="1"/>
    </xf>
    <xf numFmtId="2" fontId="86" fillId="0" borderId="47" xfId="0" applyNumberFormat="1" applyFont="1" applyBorder="1" applyAlignment="1">
      <alignment wrapText="1"/>
    </xf>
    <xf numFmtId="0" fontId="32" fillId="0" borderId="30" xfId="0" applyFont="1" applyBorder="1" applyAlignment="1">
      <alignment vertical="center" wrapText="1"/>
    </xf>
    <xf numFmtId="4" fontId="31" fillId="16" borderId="84" xfId="0" applyNumberFormat="1" applyFont="1" applyFill="1" applyBorder="1" applyAlignment="1">
      <alignment wrapText="1"/>
    </xf>
    <xf numFmtId="2" fontId="70" fillId="0" borderId="45" xfId="0" applyNumberFormat="1" applyFont="1" applyBorder="1" applyAlignment="1">
      <alignment wrapText="1"/>
    </xf>
    <xf numFmtId="0" fontId="0" fillId="17" borderId="0" xfId="0" applyFill="1" applyAlignment="1">
      <alignment textRotation="90"/>
    </xf>
    <xf numFmtId="4" fontId="31" fillId="0" borderId="1" xfId="0" applyNumberFormat="1" applyFont="1" applyBorder="1" applyAlignment="1">
      <alignment wrapText="1"/>
    </xf>
    <xf numFmtId="2" fontId="70" fillId="0" borderId="7" xfId="0" applyNumberFormat="1" applyFont="1" applyBorder="1" applyAlignment="1">
      <alignment wrapText="1"/>
    </xf>
    <xf numFmtId="0" fontId="30" fillId="10" borderId="53" xfId="0" applyFont="1" applyFill="1" applyBorder="1" applyAlignment="1" applyProtection="1">
      <alignment horizontal="left"/>
      <protection locked="0"/>
    </xf>
    <xf numFmtId="4" fontId="29" fillId="10" borderId="34" xfId="0" applyNumberFormat="1" applyFont="1" applyFill="1" applyBorder="1" applyProtection="1">
      <protection locked="0"/>
    </xf>
    <xf numFmtId="0" fontId="0" fillId="17" borderId="0" xfId="0" applyFill="1" applyAlignment="1">
      <alignment horizontal="center" textRotation="90"/>
    </xf>
    <xf numFmtId="0" fontId="32" fillId="0" borderId="42" xfId="0" applyFont="1" applyBorder="1" applyAlignment="1">
      <alignment vertical="center" wrapText="1"/>
    </xf>
    <xf numFmtId="4" fontId="31" fillId="16" borderId="11" xfId="0" applyNumberFormat="1" applyFont="1" applyFill="1" applyBorder="1" applyAlignment="1">
      <alignment wrapText="1"/>
    </xf>
    <xf numFmtId="2" fontId="70" fillId="0" borderId="41" xfId="0" applyNumberFormat="1" applyFont="1" applyBorder="1" applyAlignment="1">
      <alignment wrapText="1"/>
    </xf>
    <xf numFmtId="0" fontId="32" fillId="0" borderId="30" xfId="0" applyFont="1" applyBorder="1" applyAlignment="1">
      <alignment horizontal="left" vertical="center" wrapText="1"/>
    </xf>
    <xf numFmtId="0" fontId="32" fillId="0" borderId="42" xfId="0" applyFont="1" applyBorder="1" applyAlignment="1">
      <alignment horizontal="left" vertical="center" wrapText="1"/>
    </xf>
    <xf numFmtId="4" fontId="87" fillId="0" borderId="11" xfId="0" applyNumberFormat="1" applyFont="1" applyBorder="1" applyAlignment="1">
      <alignment wrapText="1"/>
    </xf>
    <xf numFmtId="0" fontId="0" fillId="17" borderId="0" xfId="0" applyFill="1"/>
    <xf numFmtId="4" fontId="70" fillId="0" borderId="1" xfId="0" applyNumberFormat="1" applyFont="1" applyBorder="1" applyAlignment="1">
      <alignment wrapText="1"/>
    </xf>
    <xf numFmtId="2" fontId="70" fillId="14" borderId="7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/>
      <protection locked="0"/>
    </xf>
    <xf numFmtId="0" fontId="33" fillId="0" borderId="1" xfId="0" applyFont="1" applyFill="1" applyBorder="1" applyAlignment="1" applyProtection="1">
      <alignment horizontal="left"/>
      <protection locked="0"/>
    </xf>
    <xf numFmtId="0" fontId="33" fillId="0" borderId="13" xfId="0" applyFont="1" applyFill="1" applyBorder="1" applyAlignment="1" applyProtection="1">
      <alignment horizontal="left"/>
      <protection locked="0"/>
    </xf>
    <xf numFmtId="4" fontId="9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3" fontId="7" fillId="0" borderId="29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3" fontId="7" fillId="0" borderId="4" xfId="0" applyNumberFormat="1" applyFont="1" applyFill="1" applyBorder="1" applyAlignment="1" applyProtection="1">
      <alignment horizontal="center"/>
      <protection locked="0"/>
    </xf>
    <xf numFmtId="2" fontId="3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/>
      <protection locked="0"/>
    </xf>
    <xf numFmtId="3" fontId="7" fillId="0" borderId="34" xfId="0" applyNumberFormat="1" applyFont="1" applyFill="1" applyBorder="1" applyAlignment="1" applyProtection="1">
      <alignment horizontal="center"/>
      <protection locked="0"/>
    </xf>
    <xf numFmtId="2" fontId="34" fillId="0" borderId="1" xfId="0" applyNumberFormat="1" applyFont="1" applyFill="1" applyBorder="1" applyAlignment="1" applyProtection="1">
      <alignment horizontal="center"/>
      <protection locked="0"/>
    </xf>
    <xf numFmtId="2" fontId="3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7" fillId="0" borderId="35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 applyProtection="1">
      <alignment horizontal="left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7" fillId="0" borderId="29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/>
      <protection locked="0"/>
    </xf>
    <xf numFmtId="0" fontId="88" fillId="0" borderId="0" xfId="0" applyFont="1"/>
    <xf numFmtId="0" fontId="58" fillId="0" borderId="0" xfId="0" applyFont="1"/>
    <xf numFmtId="0" fontId="57" fillId="0" borderId="0" xfId="0" applyFont="1"/>
    <xf numFmtId="14" fontId="2" fillId="0" borderId="0" xfId="0" applyNumberFormat="1" applyFont="1"/>
    <xf numFmtId="0" fontId="89" fillId="0" borderId="0" xfId="0" applyFont="1"/>
    <xf numFmtId="0" fontId="57" fillId="0" borderId="0" xfId="0" applyFont="1" applyAlignment="1">
      <alignment horizontal="center"/>
    </xf>
    <xf numFmtId="0" fontId="90" fillId="0" borderId="0" xfId="0" applyFont="1"/>
    <xf numFmtId="0" fontId="58" fillId="0" borderId="1" xfId="0" applyFont="1" applyBorder="1" applyAlignment="1">
      <alignment horizontal="center" vertical="center"/>
    </xf>
    <xf numFmtId="0" fontId="91" fillId="0" borderId="1" xfId="0" applyFont="1" applyBorder="1" applyAlignment="1">
      <alignment horizontal="center" vertical="center" wrapText="1"/>
    </xf>
    <xf numFmtId="0" fontId="71" fillId="0" borderId="5" xfId="1" applyFont="1" applyBorder="1" applyAlignment="1">
      <alignment horizontal="left" vertical="top" wrapText="1"/>
    </xf>
    <xf numFmtId="0" fontId="45" fillId="0" borderId="1" xfId="0" applyFont="1" applyBorder="1"/>
    <xf numFmtId="0" fontId="71" fillId="0" borderId="5" xfId="1" applyFont="1" applyBorder="1" applyAlignment="1">
      <alignment vertical="center" wrapText="1"/>
    </xf>
    <xf numFmtId="0" fontId="71" fillId="0" borderId="5" xfId="1" applyFont="1" applyBorder="1" applyAlignment="1">
      <alignment vertical="top" wrapText="1"/>
    </xf>
    <xf numFmtId="0" fontId="71" fillId="0" borderId="5" xfId="1" applyFont="1" applyBorder="1" applyAlignment="1">
      <alignment wrapText="1"/>
    </xf>
    <xf numFmtId="0" fontId="71" fillId="0" borderId="17" xfId="1" applyFont="1" applyBorder="1" applyAlignment="1">
      <alignment vertical="center" wrapText="1"/>
    </xf>
    <xf numFmtId="0" fontId="92" fillId="0" borderId="5" xfId="0" applyFont="1" applyBorder="1" applyAlignment="1">
      <alignment wrapText="1"/>
    </xf>
    <xf numFmtId="0" fontId="71" fillId="0" borderId="74" xfId="1" applyFont="1" applyBorder="1" applyAlignment="1">
      <alignment vertical="center" wrapText="1"/>
    </xf>
    <xf numFmtId="2" fontId="45" fillId="0" borderId="1" xfId="0" applyNumberFormat="1" applyFont="1" applyBorder="1"/>
    <xf numFmtId="0" fontId="71" fillId="0" borderId="22" xfId="1" applyFont="1" applyBorder="1" applyAlignment="1">
      <alignment vertical="center" wrapText="1"/>
    </xf>
    <xf numFmtId="0" fontId="71" fillId="0" borderId="17" xfId="1" applyFont="1" applyBorder="1" applyAlignment="1">
      <alignment vertical="center"/>
    </xf>
    <xf numFmtId="0" fontId="71" fillId="0" borderId="37" xfId="1" applyFont="1" applyBorder="1" applyAlignment="1">
      <alignment vertical="center"/>
    </xf>
    <xf numFmtId="0" fontId="2" fillId="0" borderId="8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9" fontId="0" fillId="0" borderId="38" xfId="0" applyNumberFormat="1" applyBorder="1" applyAlignment="1">
      <alignment horizontal="center"/>
    </xf>
    <xf numFmtId="3" fontId="53" fillId="0" borderId="3" xfId="0" applyNumberFormat="1" applyFont="1" applyBorder="1" applyAlignment="1" applyProtection="1">
      <alignment horizontal="center"/>
      <protection locked="0"/>
    </xf>
    <xf numFmtId="3" fontId="52" fillId="0" borderId="39" xfId="0" applyNumberFormat="1" applyFont="1" applyBorder="1" applyAlignment="1" applyProtection="1">
      <alignment horizontal="center"/>
      <protection locked="0"/>
    </xf>
    <xf numFmtId="0" fontId="43" fillId="0" borderId="11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vertical="center"/>
    </xf>
    <xf numFmtId="2" fontId="3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 applyProtection="1">
      <alignment horizontal="left"/>
      <protection locked="0"/>
    </xf>
    <xf numFmtId="0" fontId="7" fillId="2" borderId="29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3" fillId="2" borderId="0" xfId="0" applyFont="1" applyFill="1" applyAlignment="1" applyProtection="1">
      <alignment horizontal="left"/>
      <protection locked="0"/>
    </xf>
    <xf numFmtId="4" fontId="10" fillId="2" borderId="0" xfId="0" applyNumberFormat="1" applyFont="1" applyFill="1"/>
    <xf numFmtId="3" fontId="0" fillId="2" borderId="0" xfId="0" applyNumberFormat="1" applyFill="1"/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28" fillId="2" borderId="0" xfId="0" applyFont="1" applyFill="1" applyAlignment="1">
      <alignment horizontal="right"/>
    </xf>
    <xf numFmtId="0" fontId="58" fillId="2" borderId="0" xfId="0" applyFont="1" applyFill="1" applyAlignment="1">
      <alignment horizontal="right"/>
    </xf>
    <xf numFmtId="3" fontId="58" fillId="2" borderId="0" xfId="0" applyNumberFormat="1" applyFont="1" applyFill="1" applyAlignment="1">
      <alignment horizontal="right"/>
    </xf>
    <xf numFmtId="4" fontId="58" fillId="2" borderId="0" xfId="0" applyNumberFormat="1" applyFont="1" applyFill="1" applyAlignment="1">
      <alignment horizontal="right"/>
    </xf>
    <xf numFmtId="0" fontId="57" fillId="2" borderId="0" xfId="0" applyFont="1" applyFill="1" applyAlignment="1">
      <alignment horizontal="right"/>
    </xf>
    <xf numFmtId="3" fontId="13" fillId="2" borderId="0" xfId="0" applyNumberFormat="1" applyFont="1" applyFill="1"/>
    <xf numFmtId="0" fontId="57" fillId="2" borderId="0" xfId="0" applyFont="1" applyFill="1" applyAlignment="1">
      <alignment horizontal="right" wrapText="1"/>
    </xf>
    <xf numFmtId="3" fontId="57" fillId="2" borderId="0" xfId="0" applyNumberFormat="1" applyFont="1" applyFill="1" applyAlignment="1">
      <alignment horizontal="right" wrapText="1"/>
    </xf>
    <xf numFmtId="4" fontId="57" fillId="2" borderId="0" xfId="0" applyNumberFormat="1" applyFont="1" applyFill="1" applyAlignment="1">
      <alignment horizontal="right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1" fillId="2" borderId="0" xfId="0" applyFont="1" applyFill="1"/>
    <xf numFmtId="4" fontId="62" fillId="2" borderId="0" xfId="0" applyNumberFormat="1" applyFont="1" applyFill="1"/>
    <xf numFmtId="14" fontId="62" fillId="2" borderId="0" xfId="0" applyNumberFormat="1" applyFont="1" applyFill="1"/>
    <xf numFmtId="0" fontId="63" fillId="2" borderId="38" xfId="0" applyFont="1" applyFill="1" applyBorder="1" applyAlignment="1" applyProtection="1">
      <alignment horizontal="center"/>
      <protection locked="0"/>
    </xf>
    <xf numFmtId="3" fontId="64" fillId="2" borderId="38" xfId="0" applyNumberFormat="1" applyFont="1" applyFill="1" applyBorder="1" applyAlignment="1" applyProtection="1">
      <alignment horizontal="center"/>
      <protection locked="0"/>
    </xf>
    <xf numFmtId="3" fontId="63" fillId="2" borderId="38" xfId="0" applyNumberFormat="1" applyFont="1" applyFill="1" applyBorder="1" applyAlignment="1" applyProtection="1">
      <alignment horizontal="center"/>
      <protection locked="0"/>
    </xf>
    <xf numFmtId="0" fontId="52" fillId="2" borderId="38" xfId="0" applyFont="1" applyFill="1" applyBorder="1" applyAlignment="1" applyProtection="1">
      <alignment horizontal="center"/>
      <protection locked="0"/>
    </xf>
    <xf numFmtId="0" fontId="43" fillId="2" borderId="38" xfId="0" applyFont="1" applyFill="1" applyBorder="1" applyAlignment="1" applyProtection="1">
      <alignment horizontal="center"/>
      <protection locked="0"/>
    </xf>
    <xf numFmtId="0" fontId="50" fillId="2" borderId="39" xfId="0" applyFont="1" applyFill="1" applyBorder="1" applyAlignment="1" applyProtection="1">
      <alignment horizontal="center" wrapText="1"/>
      <protection locked="0"/>
    </xf>
    <xf numFmtId="3" fontId="50" fillId="2" borderId="0" xfId="0" applyNumberFormat="1" applyFont="1" applyFill="1" applyAlignment="1" applyProtection="1">
      <alignment horizontal="center" wrapText="1"/>
      <protection locked="0"/>
    </xf>
    <xf numFmtId="4" fontId="66" fillId="2" borderId="38" xfId="0" applyNumberFormat="1" applyFont="1" applyFill="1" applyBorder="1" applyAlignment="1" applyProtection="1">
      <alignment horizontal="center" wrapText="1"/>
      <protection locked="0"/>
    </xf>
    <xf numFmtId="0" fontId="67" fillId="2" borderId="0" xfId="0" applyFont="1" applyFill="1" applyAlignment="1" applyProtection="1">
      <alignment horizontal="center" wrapText="1"/>
      <protection locked="0"/>
    </xf>
    <xf numFmtId="0" fontId="1" fillId="2" borderId="16" xfId="0" applyFont="1" applyFill="1" applyBorder="1"/>
    <xf numFmtId="0" fontId="32" fillId="2" borderId="38" xfId="0" applyFont="1" applyFill="1" applyBorder="1" applyAlignment="1" applyProtection="1">
      <alignment horizontal="left"/>
      <protection locked="0"/>
    </xf>
    <xf numFmtId="3" fontId="32" fillId="2" borderId="23" xfId="0" applyNumberFormat="1" applyFont="1" applyFill="1" applyBorder="1" applyAlignment="1" applyProtection="1">
      <alignment horizontal="right"/>
      <protection locked="0"/>
    </xf>
    <xf numFmtId="4" fontId="68" fillId="2" borderId="38" xfId="0" applyNumberFormat="1" applyFont="1" applyFill="1" applyBorder="1"/>
    <xf numFmtId="49" fontId="69" fillId="2" borderId="38" xfId="0" applyNumberFormat="1" applyFont="1" applyFill="1" applyBorder="1" applyProtection="1">
      <protection locked="0"/>
    </xf>
    <xf numFmtId="1" fontId="1" fillId="2" borderId="46" xfId="0" applyNumberFormat="1" applyFont="1" applyFill="1" applyBorder="1"/>
    <xf numFmtId="4" fontId="68" fillId="2" borderId="10" xfId="0" applyNumberFormat="1" applyFont="1" applyFill="1" applyBorder="1"/>
    <xf numFmtId="1" fontId="1" fillId="2" borderId="47" xfId="0" applyNumberFormat="1" applyFont="1" applyFill="1" applyBorder="1"/>
    <xf numFmtId="0" fontId="32" fillId="2" borderId="38" xfId="0" applyFont="1" applyFill="1" applyBorder="1" applyAlignment="1" applyProtection="1">
      <alignment horizontal="left" wrapText="1"/>
      <protection locked="0"/>
    </xf>
    <xf numFmtId="3" fontId="32" fillId="2" borderId="21" xfId="0" applyNumberFormat="1" applyFont="1" applyFill="1" applyBorder="1" applyAlignment="1" applyProtection="1">
      <alignment horizontal="right"/>
      <protection locked="0"/>
    </xf>
    <xf numFmtId="0" fontId="32" fillId="2" borderId="6" xfId="0" applyFont="1" applyFill="1" applyBorder="1" applyAlignment="1" applyProtection="1">
      <alignment horizontal="left"/>
      <protection locked="0"/>
    </xf>
    <xf numFmtId="4" fontId="68" fillId="2" borderId="2" xfId="0" applyNumberFormat="1" applyFont="1" applyFill="1" applyBorder="1"/>
    <xf numFmtId="1" fontId="1" fillId="2" borderId="48" xfId="0" applyNumberFormat="1" applyFont="1" applyFill="1" applyBorder="1"/>
    <xf numFmtId="0" fontId="32" fillId="2" borderId="10" xfId="0" applyFont="1" applyFill="1" applyBorder="1" applyAlignment="1" applyProtection="1">
      <alignment horizontal="left"/>
      <protection locked="0"/>
    </xf>
    <xf numFmtId="1" fontId="1" fillId="2" borderId="38" xfId="0" applyNumberFormat="1" applyFont="1" applyFill="1" applyBorder="1"/>
    <xf numFmtId="0" fontId="70" fillId="2" borderId="38" xfId="0" applyFont="1" applyFill="1" applyBorder="1" applyAlignment="1" applyProtection="1">
      <alignment horizontal="left" wrapText="1"/>
      <protection locked="0"/>
    </xf>
    <xf numFmtId="3" fontId="32" fillId="2" borderId="36" xfId="0" applyNumberFormat="1" applyFont="1" applyFill="1" applyBorder="1" applyAlignment="1" applyProtection="1">
      <alignment horizontal="right"/>
      <protection locked="0"/>
    </xf>
    <xf numFmtId="49" fontId="69" fillId="2" borderId="16" xfId="0" applyNumberFormat="1" applyFont="1" applyFill="1" applyBorder="1" applyProtection="1">
      <protection locked="0"/>
    </xf>
    <xf numFmtId="0" fontId="45" fillId="2" borderId="14" xfId="0" applyFont="1" applyFill="1" applyBorder="1"/>
    <xf numFmtId="1" fontId="1" fillId="2" borderId="16" xfId="0" applyNumberFormat="1" applyFont="1" applyFill="1" applyBorder="1"/>
    <xf numFmtId="0" fontId="32" fillId="2" borderId="39" xfId="0" applyFont="1" applyFill="1" applyBorder="1" applyAlignment="1">
      <alignment wrapText="1"/>
    </xf>
    <xf numFmtId="3" fontId="45" fillId="2" borderId="13" xfId="0" applyNumberFormat="1" applyFont="1" applyFill="1" applyBorder="1"/>
    <xf numFmtId="4" fontId="71" fillId="2" borderId="12" xfId="0" applyNumberFormat="1" applyFont="1" applyFill="1" applyBorder="1"/>
    <xf numFmtId="3" fontId="71" fillId="2" borderId="16" xfId="0" applyNumberFormat="1" applyFont="1" applyFill="1" applyBorder="1"/>
    <xf numFmtId="0" fontId="32" fillId="2" borderId="38" xfId="0" applyFont="1" applyFill="1" applyBorder="1" applyAlignment="1">
      <alignment wrapText="1"/>
    </xf>
    <xf numFmtId="3" fontId="68" fillId="2" borderId="38" xfId="0" applyNumberFormat="1" applyFont="1" applyFill="1" applyBorder="1" applyAlignment="1">
      <alignment wrapText="1"/>
    </xf>
    <xf numFmtId="4" fontId="68" fillId="2" borderId="38" xfId="0" applyNumberFormat="1" applyFont="1" applyFill="1" applyBorder="1" applyAlignment="1">
      <alignment wrapText="1"/>
    </xf>
    <xf numFmtId="3" fontId="68" fillId="2" borderId="10" xfId="0" applyNumberFormat="1" applyFont="1" applyFill="1" applyBorder="1" applyAlignment="1">
      <alignment wrapText="1"/>
    </xf>
    <xf numFmtId="4" fontId="68" fillId="2" borderId="10" xfId="0" applyNumberFormat="1" applyFont="1" applyFill="1" applyBorder="1" applyAlignment="1">
      <alignment wrapText="1"/>
    </xf>
    <xf numFmtId="0" fontId="72" fillId="2" borderId="22" xfId="0" applyFont="1" applyFill="1" applyBorder="1" applyAlignment="1" applyProtection="1">
      <alignment horizontal="left"/>
      <protection locked="0"/>
    </xf>
    <xf numFmtId="4" fontId="68" fillId="2" borderId="23" xfId="0" applyNumberFormat="1" applyFont="1" applyFill="1" applyBorder="1" applyAlignment="1">
      <alignment wrapText="1"/>
    </xf>
    <xf numFmtId="2" fontId="1" fillId="2" borderId="23" xfId="0" applyNumberFormat="1" applyFont="1" applyFill="1" applyBorder="1"/>
    <xf numFmtId="0" fontId="72" fillId="2" borderId="19" xfId="0" applyFont="1" applyFill="1" applyBorder="1" applyAlignment="1" applyProtection="1">
      <alignment horizontal="left"/>
      <protection locked="0"/>
    </xf>
    <xf numFmtId="4" fontId="68" fillId="2" borderId="2" xfId="0" applyNumberFormat="1" applyFont="1" applyFill="1" applyBorder="1" applyAlignment="1">
      <alignment wrapText="1"/>
    </xf>
    <xf numFmtId="2" fontId="1" fillId="2" borderId="15" xfId="0" applyNumberFormat="1" applyFont="1" applyFill="1" applyBorder="1"/>
    <xf numFmtId="0" fontId="72" fillId="2" borderId="44" xfId="0" applyFont="1" applyFill="1" applyBorder="1" applyAlignment="1" applyProtection="1">
      <alignment horizontal="left"/>
      <protection locked="0"/>
    </xf>
    <xf numFmtId="4" fontId="68" fillId="2" borderId="15" xfId="0" applyNumberFormat="1" applyFont="1" applyFill="1" applyBorder="1" applyAlignment="1">
      <alignment wrapText="1"/>
    </xf>
    <xf numFmtId="0" fontId="72" fillId="2" borderId="31" xfId="0" applyFont="1" applyFill="1" applyBorder="1" applyAlignment="1" applyProtection="1">
      <alignment horizontal="left"/>
      <protection locked="0"/>
    </xf>
    <xf numFmtId="4" fontId="68" fillId="2" borderId="6" xfId="0" applyNumberFormat="1" applyFont="1" applyFill="1" applyBorder="1" applyAlignment="1">
      <alignment wrapText="1"/>
    </xf>
    <xf numFmtId="2" fontId="1" fillId="2" borderId="33" xfId="0" applyNumberFormat="1" applyFont="1" applyFill="1" applyBorder="1"/>
    <xf numFmtId="0" fontId="71" fillId="2" borderId="14" xfId="0" applyFont="1" applyFill="1" applyBorder="1"/>
    <xf numFmtId="3" fontId="71" fillId="2" borderId="13" xfId="0" applyNumberFormat="1" applyFont="1" applyFill="1" applyBorder="1"/>
    <xf numFmtId="3" fontId="71" fillId="2" borderId="12" xfId="0" applyNumberFormat="1" applyFont="1" applyFill="1" applyBorder="1"/>
    <xf numFmtId="3" fontId="32" fillId="2" borderId="38" xfId="0" applyNumberFormat="1" applyFont="1" applyFill="1" applyBorder="1" applyAlignment="1">
      <alignment wrapText="1"/>
    </xf>
    <xf numFmtId="4" fontId="71" fillId="2" borderId="38" xfId="0" applyNumberFormat="1" applyFont="1" applyFill="1" applyBorder="1" applyAlignment="1">
      <alignment wrapText="1"/>
    </xf>
    <xf numFmtId="3" fontId="71" fillId="2" borderId="16" xfId="0" applyNumberFormat="1" applyFont="1" applyFill="1" applyBorder="1" applyAlignment="1">
      <alignment wrapText="1"/>
    </xf>
    <xf numFmtId="3" fontId="71" fillId="2" borderId="38" xfId="0" applyNumberFormat="1" applyFont="1" applyFill="1" applyBorder="1" applyAlignment="1">
      <alignment wrapText="1"/>
    </xf>
    <xf numFmtId="0" fontId="32" fillId="2" borderId="10" xfId="0" applyFont="1" applyFill="1" applyBorder="1" applyAlignment="1">
      <alignment wrapText="1"/>
    </xf>
    <xf numFmtId="3" fontId="32" fillId="2" borderId="10" xfId="0" applyNumberFormat="1" applyFont="1" applyFill="1" applyBorder="1" applyAlignment="1">
      <alignment wrapText="1"/>
    </xf>
    <xf numFmtId="4" fontId="71" fillId="2" borderId="10" xfId="0" applyNumberFormat="1" applyFont="1" applyFill="1" applyBorder="1" applyAlignment="1">
      <alignment wrapText="1"/>
    </xf>
    <xf numFmtId="3" fontId="71" fillId="2" borderId="10" xfId="0" applyNumberFormat="1" applyFont="1" applyFill="1" applyBorder="1" applyAlignment="1">
      <alignment wrapText="1"/>
    </xf>
    <xf numFmtId="3" fontId="71" fillId="2" borderId="32" xfId="0" applyNumberFormat="1" applyFont="1" applyFill="1" applyBorder="1"/>
    <xf numFmtId="3" fontId="68" fillId="2" borderId="38" xfId="0" applyNumberFormat="1" applyFont="1" applyFill="1" applyBorder="1" applyAlignment="1">
      <alignment horizontal="center" wrapText="1"/>
    </xf>
    <xf numFmtId="4" fontId="68" fillId="2" borderId="38" xfId="0" applyNumberFormat="1" applyFont="1" applyFill="1" applyBorder="1" applyAlignment="1">
      <alignment horizontal="right" wrapText="1"/>
    </xf>
    <xf numFmtId="3" fontId="68" fillId="2" borderId="32" xfId="0" applyNumberFormat="1" applyFont="1" applyFill="1" applyBorder="1" applyAlignment="1">
      <alignment wrapText="1"/>
    </xf>
    <xf numFmtId="0" fontId="72" fillId="2" borderId="43" xfId="0" applyFont="1" applyFill="1" applyBorder="1" applyAlignment="1" applyProtection="1">
      <alignment horizontal="left"/>
      <protection locked="0"/>
    </xf>
    <xf numFmtId="2" fontId="1" fillId="2" borderId="40" xfId="0" applyNumberFormat="1" applyFont="1" applyFill="1" applyBorder="1"/>
    <xf numFmtId="3" fontId="71" fillId="2" borderId="12" xfId="0" applyNumberFormat="1" applyFont="1" applyFill="1" applyBorder="1" applyAlignment="1">
      <alignment wrapText="1"/>
    </xf>
    <xf numFmtId="0" fontId="32" fillId="2" borderId="49" xfId="0" applyFont="1" applyFill="1" applyBorder="1" applyAlignment="1">
      <alignment wrapText="1"/>
    </xf>
    <xf numFmtId="3" fontId="68" fillId="2" borderId="50" xfId="0" applyNumberFormat="1" applyFont="1" applyFill="1" applyBorder="1" applyAlignment="1">
      <alignment wrapText="1"/>
    </xf>
    <xf numFmtId="4" fontId="68" fillId="2" borderId="5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0" fontId="32" fillId="2" borderId="40" xfId="0" applyFont="1" applyFill="1" applyBorder="1" applyAlignment="1" applyProtection="1">
      <alignment horizontal="left"/>
      <protection locked="0"/>
    </xf>
    <xf numFmtId="3" fontId="32" fillId="2" borderId="17" xfId="0" applyNumberFormat="1" applyFont="1" applyFill="1" applyBorder="1" applyAlignment="1" applyProtection="1">
      <alignment horizontal="left"/>
      <protection locked="0"/>
    </xf>
    <xf numFmtId="3" fontId="68" fillId="2" borderId="2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61" fillId="2" borderId="9" xfId="0" applyNumberFormat="1" applyFont="1" applyFill="1" applyBorder="1"/>
    <xf numFmtId="2" fontId="1" fillId="2" borderId="9" xfId="0" applyNumberFormat="1" applyFont="1" applyFill="1" applyBorder="1"/>
    <xf numFmtId="3" fontId="32" fillId="2" borderId="49" xfId="0" applyNumberFormat="1" applyFont="1" applyFill="1" applyBorder="1" applyAlignment="1">
      <alignment wrapText="1"/>
    </xf>
    <xf numFmtId="4" fontId="31" fillId="2" borderId="50" xfId="0" applyNumberFormat="1" applyFont="1" applyFill="1" applyBorder="1" applyAlignment="1">
      <alignment wrapText="1"/>
    </xf>
    <xf numFmtId="3" fontId="31" fillId="2" borderId="50" xfId="0" applyNumberFormat="1" applyFont="1" applyFill="1" applyBorder="1" applyAlignment="1">
      <alignment wrapText="1"/>
    </xf>
    <xf numFmtId="2" fontId="1" fillId="2" borderId="50" xfId="0" applyNumberFormat="1" applyFont="1" applyFill="1" applyBorder="1"/>
    <xf numFmtId="0" fontId="32" fillId="2" borderId="16" xfId="0" applyFont="1" applyFill="1" applyBorder="1"/>
    <xf numFmtId="2" fontId="1" fillId="2" borderId="47" xfId="0" applyNumberFormat="1" applyFont="1" applyFill="1" applyBorder="1"/>
    <xf numFmtId="3" fontId="32" fillId="2" borderId="2" xfId="0" applyNumberFormat="1" applyFont="1" applyFill="1" applyBorder="1" applyAlignment="1" applyProtection="1">
      <alignment horizontal="left"/>
      <protection locked="0"/>
    </xf>
    <xf numFmtId="3" fontId="68" fillId="2" borderId="2" xfId="0" applyNumberFormat="1" applyFont="1" applyFill="1" applyBorder="1"/>
    <xf numFmtId="2" fontId="1" fillId="2" borderId="38" xfId="0" applyNumberFormat="1" applyFont="1" applyFill="1" applyBorder="1"/>
    <xf numFmtId="3" fontId="32" fillId="2" borderId="38" xfId="0" applyNumberFormat="1" applyFont="1" applyFill="1" applyBorder="1" applyAlignment="1" applyProtection="1">
      <alignment horizontal="left"/>
      <protection locked="0"/>
    </xf>
    <xf numFmtId="3" fontId="68" fillId="2" borderId="16" xfId="0" applyNumberFormat="1" applyFont="1" applyFill="1" applyBorder="1"/>
    <xf numFmtId="3" fontId="68" fillId="2" borderId="24" xfId="0" applyNumberFormat="1" applyFont="1" applyFill="1" applyBorder="1"/>
    <xf numFmtId="2" fontId="1" fillId="2" borderId="51" xfId="0" applyNumberFormat="1" applyFont="1" applyFill="1" applyBorder="1"/>
    <xf numFmtId="0" fontId="71" fillId="2" borderId="52" xfId="0" applyFont="1" applyFill="1" applyBorder="1" applyAlignment="1" applyProtection="1">
      <alignment horizontal="left"/>
      <protection locked="0"/>
    </xf>
    <xf numFmtId="3" fontId="71" fillId="2" borderId="0" xfId="0" applyNumberFormat="1" applyFont="1" applyFill="1" applyAlignment="1" applyProtection="1">
      <alignment horizontal="left"/>
      <protection locked="0"/>
    </xf>
    <xf numFmtId="3" fontId="45" fillId="2" borderId="0" xfId="0" applyNumberFormat="1" applyFont="1" applyFill="1" applyProtection="1">
      <protection locked="0"/>
    </xf>
    <xf numFmtId="0" fontId="32" fillId="2" borderId="30" xfId="0" applyFont="1" applyFill="1" applyBorder="1" applyAlignment="1" applyProtection="1">
      <alignment horizontal="left"/>
      <protection locked="0"/>
    </xf>
    <xf numFmtId="3" fontId="32" fillId="2" borderId="29" xfId="0" applyNumberFormat="1" applyFont="1" applyFill="1" applyBorder="1" applyAlignment="1" applyProtection="1">
      <alignment horizontal="left"/>
      <protection locked="0"/>
    </xf>
    <xf numFmtId="3" fontId="31" fillId="2" borderId="29" xfId="0" applyNumberFormat="1" applyFont="1" applyFill="1" applyBorder="1" applyProtection="1">
      <protection locked="0"/>
    </xf>
    <xf numFmtId="2" fontId="1" fillId="2" borderId="45" xfId="0" applyNumberFormat="1" applyFont="1" applyFill="1" applyBorder="1"/>
    <xf numFmtId="0" fontId="15" fillId="2" borderId="40" xfId="0" applyFont="1" applyFill="1" applyBorder="1" applyAlignment="1" applyProtection="1">
      <alignment horizontal="left"/>
      <protection locked="0"/>
    </xf>
    <xf numFmtId="3" fontId="15" fillId="2" borderId="3" xfId="0" applyNumberFormat="1" applyFont="1" applyFill="1" applyBorder="1" applyAlignment="1" applyProtection="1">
      <alignment horizontal="left"/>
      <protection locked="0"/>
    </xf>
    <xf numFmtId="4" fontId="45" fillId="2" borderId="1" xfId="0" applyNumberFormat="1" applyFont="1" applyFill="1" applyBorder="1" applyProtection="1">
      <protection locked="0"/>
    </xf>
    <xf numFmtId="3" fontId="45" fillId="2" borderId="5" xfId="0" applyNumberFormat="1" applyFont="1" applyFill="1" applyBorder="1" applyProtection="1">
      <protection locked="0"/>
    </xf>
    <xf numFmtId="2" fontId="1" fillId="2" borderId="7" xfId="0" applyNumberFormat="1" applyFont="1" applyFill="1" applyBorder="1"/>
    <xf numFmtId="0" fontId="30" fillId="2" borderId="26" xfId="0" applyFont="1" applyFill="1" applyBorder="1" applyAlignment="1" applyProtection="1">
      <alignment horizontal="left"/>
      <protection locked="0"/>
    </xf>
    <xf numFmtId="3" fontId="30" fillId="2" borderId="25" xfId="0" applyNumberFormat="1" applyFont="1" applyFill="1" applyBorder="1" applyAlignment="1" applyProtection="1">
      <alignment horizontal="left"/>
      <protection locked="0"/>
    </xf>
    <xf numFmtId="3" fontId="29" fillId="2" borderId="25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3" fontId="15" fillId="2" borderId="34" xfId="0" applyNumberFormat="1" applyFont="1" applyFill="1" applyBorder="1" applyAlignment="1" applyProtection="1">
      <alignment horizontal="left"/>
      <protection locked="0"/>
    </xf>
    <xf numFmtId="4" fontId="45" fillId="2" borderId="34" xfId="0" applyNumberFormat="1" applyFont="1" applyFill="1" applyBorder="1" applyProtection="1">
      <protection locked="0"/>
    </xf>
    <xf numFmtId="3" fontId="45" fillId="2" borderId="34" xfId="0" applyNumberFormat="1" applyFont="1" applyFill="1" applyBorder="1" applyProtection="1">
      <protection locked="0"/>
    </xf>
    <xf numFmtId="2" fontId="1" fillId="2" borderId="54" xfId="0" applyNumberFormat="1" applyFont="1" applyFill="1" applyBorder="1"/>
    <xf numFmtId="4" fontId="31" fillId="2" borderId="34" xfId="0" applyNumberFormat="1" applyFont="1" applyFill="1" applyBorder="1" applyProtection="1">
      <protection locked="0"/>
    </xf>
    <xf numFmtId="3" fontId="31" fillId="2" borderId="34" xfId="0" applyNumberFormat="1" applyFont="1" applyFill="1" applyBorder="1" applyProtection="1">
      <protection locked="0"/>
    </xf>
    <xf numFmtId="0" fontId="32" fillId="2" borderId="42" xfId="0" applyFont="1" applyFill="1" applyBorder="1" applyAlignment="1" applyProtection="1">
      <alignment horizontal="left"/>
      <protection locked="0"/>
    </xf>
    <xf numFmtId="3" fontId="32" fillId="2" borderId="35" xfId="0" applyNumberFormat="1" applyFont="1" applyFill="1" applyBorder="1" applyAlignment="1" applyProtection="1">
      <alignment horizontal="left"/>
      <protection locked="0"/>
    </xf>
    <xf numFmtId="3" fontId="31" fillId="2" borderId="35" xfId="0" applyNumberFormat="1" applyFont="1" applyFill="1" applyBorder="1" applyProtection="1">
      <protection locked="0"/>
    </xf>
    <xf numFmtId="2" fontId="1" fillId="2" borderId="41" xfId="0" applyNumberFormat="1" applyFont="1" applyFill="1" applyBorder="1"/>
    <xf numFmtId="3" fontId="15" fillId="2" borderId="27" xfId="0" applyNumberFormat="1" applyFont="1" applyFill="1" applyBorder="1" applyAlignment="1" applyProtection="1">
      <alignment horizontal="left"/>
      <protection locked="0"/>
    </xf>
    <xf numFmtId="4" fontId="45" fillId="2" borderId="27" xfId="0" applyNumberFormat="1" applyFont="1" applyFill="1" applyBorder="1" applyProtection="1">
      <protection locked="0"/>
    </xf>
    <xf numFmtId="3" fontId="45" fillId="2" borderId="27" xfId="0" applyNumberFormat="1" applyFont="1" applyFill="1" applyBorder="1" applyProtection="1">
      <protection locked="0"/>
    </xf>
    <xf numFmtId="2" fontId="1" fillId="2" borderId="55" xfId="0" applyNumberFormat="1" applyFont="1" applyFill="1" applyBorder="1"/>
    <xf numFmtId="4" fontId="31" fillId="2" borderId="27" xfId="0" applyNumberFormat="1" applyFont="1" applyFill="1" applyBorder="1" applyProtection="1">
      <protection locked="0"/>
    </xf>
    <xf numFmtId="3" fontId="31" fillId="2" borderId="27" xfId="0" applyNumberFormat="1" applyFont="1" applyFill="1" applyBorder="1" applyProtection="1">
      <protection locked="0"/>
    </xf>
    <xf numFmtId="4" fontId="45" fillId="2" borderId="29" xfId="0" applyNumberFormat="1" applyFont="1" applyFill="1" applyBorder="1" applyProtection="1">
      <protection locked="0"/>
    </xf>
    <xf numFmtId="3" fontId="45" fillId="2" borderId="29" xfId="0" applyNumberFormat="1" applyFont="1" applyFill="1" applyBorder="1" applyProtection="1">
      <protection locked="0"/>
    </xf>
    <xf numFmtId="0" fontId="45" fillId="2" borderId="52" xfId="0" applyFont="1" applyFill="1" applyBorder="1" applyAlignment="1" applyProtection="1">
      <alignment horizontal="left"/>
      <protection locked="0"/>
    </xf>
    <xf numFmtId="3" fontId="45" fillId="2" borderId="0" xfId="0" applyNumberFormat="1" applyFont="1" applyFill="1" applyAlignment="1" applyProtection="1">
      <alignment horizontal="left"/>
      <protection locked="0"/>
    </xf>
    <xf numFmtId="2" fontId="1" fillId="2" borderId="56" xfId="0" applyNumberFormat="1" applyFont="1" applyFill="1" applyBorder="1"/>
    <xf numFmtId="2" fontId="1" fillId="2" borderId="57" xfId="0" applyNumberFormat="1" applyFont="1" applyFill="1" applyBorder="1"/>
    <xf numFmtId="2" fontId="1" fillId="2" borderId="58" xfId="0" applyNumberFormat="1" applyFont="1" applyFill="1" applyBorder="1"/>
    <xf numFmtId="2" fontId="1" fillId="2" borderId="59" xfId="0" applyNumberFormat="1" applyFont="1" applyFill="1" applyBorder="1" applyProtection="1">
      <protection locked="0"/>
    </xf>
    <xf numFmtId="2" fontId="1" fillId="2" borderId="60" xfId="0" applyNumberFormat="1" applyFont="1" applyFill="1" applyBorder="1"/>
    <xf numFmtId="0" fontId="30" fillId="2" borderId="52" xfId="0" applyFont="1" applyFill="1" applyBorder="1" applyAlignment="1" applyProtection="1">
      <alignment horizontal="left"/>
      <protection locked="0"/>
    </xf>
    <xf numFmtId="3" fontId="30" fillId="2" borderId="0" xfId="0" applyNumberFormat="1" applyFont="1" applyFill="1" applyAlignment="1" applyProtection="1">
      <alignment horizontal="left"/>
      <protection locked="0"/>
    </xf>
    <xf numFmtId="4" fontId="29" fillId="2" borderId="0" xfId="0" applyNumberFormat="1" applyFont="1" applyFill="1" applyProtection="1">
      <protection locked="0"/>
    </xf>
    <xf numFmtId="3" fontId="29" fillId="2" borderId="0" xfId="0" applyNumberFormat="1" applyFont="1" applyFill="1" applyProtection="1">
      <protection locked="0"/>
    </xf>
    <xf numFmtId="2" fontId="1" fillId="2" borderId="62" xfId="0" applyNumberFormat="1" applyFont="1" applyFill="1" applyBorder="1" applyProtection="1">
      <protection locked="0"/>
    </xf>
    <xf numFmtId="4" fontId="45" fillId="2" borderId="35" xfId="0" applyNumberFormat="1" applyFont="1" applyFill="1" applyBorder="1" applyProtection="1">
      <protection locked="0"/>
    </xf>
    <xf numFmtId="3" fontId="45" fillId="2" borderId="35" xfId="0" applyNumberFormat="1" applyFont="1" applyFill="1" applyBorder="1" applyProtection="1">
      <protection locked="0"/>
    </xf>
    <xf numFmtId="0" fontId="30" fillId="2" borderId="63" xfId="0" applyFont="1" applyFill="1" applyBorder="1" applyAlignment="1" applyProtection="1">
      <alignment horizontal="left"/>
      <protection locked="0"/>
    </xf>
    <xf numFmtId="3" fontId="30" fillId="2" borderId="13" xfId="0" applyNumberFormat="1" applyFont="1" applyFill="1" applyBorder="1" applyAlignment="1" applyProtection="1">
      <alignment horizontal="left"/>
      <protection locked="0"/>
    </xf>
    <xf numFmtId="4" fontId="29" fillId="2" borderId="13" xfId="0" applyNumberFormat="1" applyFont="1" applyFill="1" applyBorder="1" applyProtection="1">
      <protection locked="0"/>
    </xf>
    <xf numFmtId="3" fontId="29" fillId="2" borderId="13" xfId="0" applyNumberFormat="1" applyFont="1" applyFill="1" applyBorder="1" applyProtection="1">
      <protection locked="0"/>
    </xf>
    <xf numFmtId="2" fontId="1" fillId="2" borderId="64" xfId="0" applyNumberFormat="1" applyFont="1" applyFill="1" applyBorder="1" applyProtection="1">
      <protection locked="0"/>
    </xf>
    <xf numFmtId="0" fontId="73" fillId="2" borderId="14" xfId="0" applyFont="1" applyFill="1" applyBorder="1" applyAlignment="1" applyProtection="1">
      <alignment horizontal="left"/>
      <protection locked="0"/>
    </xf>
    <xf numFmtId="3" fontId="73" fillId="2" borderId="13" xfId="0" applyNumberFormat="1" applyFont="1" applyFill="1" applyBorder="1" applyAlignment="1" applyProtection="1">
      <alignment horizontal="left"/>
      <protection locked="0"/>
    </xf>
    <xf numFmtId="4" fontId="73" fillId="2" borderId="13" xfId="0" applyNumberFormat="1" applyFont="1" applyFill="1" applyBorder="1" applyProtection="1">
      <protection locked="0"/>
    </xf>
    <xf numFmtId="3" fontId="73" fillId="2" borderId="13" xfId="0" applyNumberFormat="1" applyFont="1" applyFill="1" applyBorder="1" applyProtection="1">
      <protection locked="0"/>
    </xf>
    <xf numFmtId="2" fontId="14" fillId="2" borderId="65" xfId="0" applyNumberFormat="1" applyFont="1" applyFill="1" applyBorder="1"/>
    <xf numFmtId="0" fontId="20" fillId="2" borderId="22" xfId="0" applyFont="1" applyFill="1" applyBorder="1" applyAlignment="1" applyProtection="1">
      <alignment horizontal="left"/>
      <protection locked="0"/>
    </xf>
    <xf numFmtId="4" fontId="19" fillId="2" borderId="23" xfId="0" applyNumberFormat="1" applyFont="1" applyFill="1" applyBorder="1" applyProtection="1">
      <protection locked="0"/>
    </xf>
    <xf numFmtId="3" fontId="19" fillId="2" borderId="29" xfId="0" applyNumberFormat="1" applyFont="1" applyFill="1" applyBorder="1" applyProtection="1">
      <protection locked="0"/>
    </xf>
    <xf numFmtId="4" fontId="19" fillId="2" borderId="33" xfId="0" applyNumberFormat="1" applyFont="1" applyFill="1" applyBorder="1" applyProtection="1">
      <protection locked="0"/>
    </xf>
    <xf numFmtId="3" fontId="19" fillId="2" borderId="34" xfId="0" applyNumberFormat="1" applyFont="1" applyFill="1" applyBorder="1" applyProtection="1">
      <protection locked="0"/>
    </xf>
    <xf numFmtId="2" fontId="14" fillId="2" borderId="58" xfId="0" applyNumberFormat="1" applyFont="1" applyFill="1" applyBorder="1"/>
    <xf numFmtId="0" fontId="14" fillId="2" borderId="37" xfId="0" applyFont="1" applyFill="1" applyBorder="1" applyAlignment="1" applyProtection="1">
      <alignment horizontal="left"/>
      <protection locked="0"/>
    </xf>
    <xf numFmtId="4" fontId="14" fillId="2" borderId="6" xfId="0" applyNumberFormat="1" applyFont="1" applyFill="1" applyBorder="1" applyProtection="1">
      <protection locked="0"/>
    </xf>
    <xf numFmtId="49" fontId="19" fillId="2" borderId="24" xfId="0" applyNumberFormat="1" applyFont="1" applyFill="1" applyBorder="1" applyProtection="1">
      <protection locked="0"/>
    </xf>
    <xf numFmtId="2" fontId="14" fillId="2" borderId="59" xfId="0" applyNumberFormat="1" applyFont="1" applyFill="1" applyBorder="1" applyProtection="1">
      <protection locked="0"/>
    </xf>
    <xf numFmtId="0" fontId="20" fillId="2" borderId="43" xfId="0" applyFont="1" applyFill="1" applyBorder="1" applyAlignment="1" applyProtection="1">
      <alignment horizontal="left"/>
      <protection locked="0"/>
    </xf>
    <xf numFmtId="4" fontId="73" fillId="2" borderId="9" xfId="0" applyNumberFormat="1" applyFont="1" applyFill="1" applyBorder="1" applyProtection="1">
      <protection locked="0"/>
    </xf>
    <xf numFmtId="3" fontId="73" fillId="2" borderId="35" xfId="0" applyNumberFormat="1" applyFont="1" applyFill="1" applyBorder="1" applyProtection="1">
      <protection locked="0"/>
    </xf>
    <xf numFmtId="4" fontId="73" fillId="2" borderId="20" xfId="0" applyNumberFormat="1" applyFont="1" applyFill="1" applyBorder="1" applyProtection="1">
      <protection locked="0"/>
    </xf>
    <xf numFmtId="2" fontId="14" fillId="2" borderId="64" xfId="0" applyNumberFormat="1" applyFont="1" applyFill="1" applyBorder="1" applyProtection="1">
      <protection locked="0"/>
    </xf>
    <xf numFmtId="4" fontId="19" fillId="2" borderId="29" xfId="0" applyNumberFormat="1" applyFont="1" applyFill="1" applyBorder="1" applyProtection="1">
      <protection locked="0"/>
    </xf>
    <xf numFmtId="2" fontId="74" fillId="2" borderId="58" xfId="0" applyNumberFormat="1" applyFont="1" applyFill="1" applyBorder="1" applyProtection="1">
      <protection locked="0"/>
    </xf>
    <xf numFmtId="4" fontId="19" fillId="2" borderId="9" xfId="0" applyNumberFormat="1" applyFont="1" applyFill="1" applyBorder="1" applyProtection="1">
      <protection locked="0"/>
    </xf>
    <xf numFmtId="3" fontId="19" fillId="2" borderId="35" xfId="0" applyNumberFormat="1" applyFont="1" applyFill="1" applyBorder="1" applyProtection="1">
      <protection locked="0"/>
    </xf>
    <xf numFmtId="4" fontId="19" fillId="2" borderId="20" xfId="0" applyNumberFormat="1" applyFont="1" applyFill="1" applyBorder="1" applyProtection="1">
      <protection locked="0"/>
    </xf>
    <xf numFmtId="3" fontId="19" fillId="2" borderId="27" xfId="0" applyNumberFormat="1" applyFont="1" applyFill="1" applyBorder="1" applyProtection="1">
      <protection locked="0"/>
    </xf>
    <xf numFmtId="2" fontId="74" fillId="2" borderId="61" xfId="0" applyNumberFormat="1" applyFont="1" applyFill="1" applyBorder="1" applyProtection="1">
      <protection locked="0"/>
    </xf>
    <xf numFmtId="0" fontId="20" fillId="2" borderId="22" xfId="0" applyFont="1" applyFill="1" applyBorder="1" applyAlignment="1" applyProtection="1">
      <alignment horizontal="left" wrapText="1"/>
      <protection locked="0"/>
    </xf>
    <xf numFmtId="4" fontId="19" fillId="2" borderId="23" xfId="0" applyNumberFormat="1" applyFont="1" applyFill="1" applyBorder="1" applyAlignment="1" applyProtection="1">
      <alignment wrapText="1"/>
      <protection locked="0"/>
    </xf>
    <xf numFmtId="3" fontId="19" fillId="2" borderId="29" xfId="0" applyNumberFormat="1" applyFont="1" applyFill="1" applyBorder="1" applyAlignment="1" applyProtection="1">
      <alignment wrapText="1"/>
      <protection locked="0"/>
    </xf>
    <xf numFmtId="4" fontId="19" fillId="2" borderId="33" xfId="0" applyNumberFormat="1" applyFont="1" applyFill="1" applyBorder="1" applyAlignment="1" applyProtection="1">
      <alignment wrapText="1"/>
      <protection locked="0"/>
    </xf>
    <xf numFmtId="3" fontId="19" fillId="2" borderId="34" xfId="0" applyNumberFormat="1" applyFont="1" applyFill="1" applyBorder="1" applyAlignment="1" applyProtection="1">
      <alignment wrapText="1"/>
      <protection locked="0"/>
    </xf>
    <xf numFmtId="2" fontId="74" fillId="2" borderId="58" xfId="0" applyNumberFormat="1" applyFont="1" applyFill="1" applyBorder="1" applyAlignment="1" applyProtection="1">
      <alignment wrapText="1"/>
      <protection locked="0"/>
    </xf>
    <xf numFmtId="0" fontId="20" fillId="2" borderId="43" xfId="0" applyFont="1" applyFill="1" applyBorder="1" applyAlignment="1" applyProtection="1">
      <alignment horizontal="left" wrapText="1"/>
      <protection locked="0"/>
    </xf>
    <xf numFmtId="4" fontId="19" fillId="2" borderId="38" xfId="0" applyNumberFormat="1" applyFont="1" applyFill="1" applyBorder="1" applyProtection="1">
      <protection locked="0"/>
    </xf>
    <xf numFmtId="4" fontId="19" fillId="2" borderId="2" xfId="0" applyNumberFormat="1" applyFont="1" applyFill="1" applyBorder="1" applyProtection="1">
      <protection locked="0"/>
    </xf>
    <xf numFmtId="4" fontId="19" fillId="2" borderId="34" xfId="0" applyNumberFormat="1" applyFont="1" applyFill="1" applyBorder="1" applyProtection="1">
      <protection locked="0"/>
    </xf>
    <xf numFmtId="4" fontId="14" fillId="2" borderId="25" xfId="0" applyNumberFormat="1" applyFont="1" applyFill="1" applyBorder="1" applyProtection="1">
      <protection locked="0"/>
    </xf>
    <xf numFmtId="0" fontId="45" fillId="0" borderId="63" xfId="0" applyFont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 wrapText="1"/>
      <protection locked="0"/>
    </xf>
    <xf numFmtId="2" fontId="93" fillId="0" borderId="45" xfId="0" applyNumberFormat="1" applyFont="1" applyBorder="1"/>
    <xf numFmtId="0" fontId="5" fillId="0" borderId="53" xfId="0" applyFont="1" applyBorder="1" applyAlignment="1" applyProtection="1">
      <alignment horizontal="left" wrapText="1"/>
      <protection locked="0"/>
    </xf>
    <xf numFmtId="2" fontId="94" fillId="0" borderId="54" xfId="0" applyNumberFormat="1" applyFont="1" applyBorder="1"/>
    <xf numFmtId="0" fontId="3" fillId="8" borderId="26" xfId="0" applyFont="1" applyFill="1" applyBorder="1" applyAlignment="1" applyProtection="1">
      <alignment horizontal="left"/>
      <protection locked="0"/>
    </xf>
    <xf numFmtId="2" fontId="95" fillId="8" borderId="24" xfId="0" applyNumberFormat="1" applyFont="1" applyFill="1" applyBorder="1" applyProtection="1">
      <protection locked="0"/>
    </xf>
    <xf numFmtId="0" fontId="7" fillId="0" borderId="42" xfId="0" applyFont="1" applyBorder="1" applyAlignment="1">
      <alignment wrapText="1"/>
    </xf>
    <xf numFmtId="4" fontId="19" fillId="2" borderId="35" xfId="0" applyNumberFormat="1" applyFont="1" applyFill="1" applyBorder="1" applyAlignment="1">
      <alignment wrapText="1"/>
    </xf>
    <xf numFmtId="2" fontId="93" fillId="0" borderId="41" xfId="0" applyNumberFormat="1" applyFont="1" applyBorder="1"/>
    <xf numFmtId="0" fontId="5" fillId="0" borderId="28" xfId="0" applyFont="1" applyBorder="1" applyAlignment="1" applyProtection="1">
      <alignment horizontal="left"/>
      <protection locked="0"/>
    </xf>
    <xf numFmtId="0" fontId="3" fillId="8" borderId="63" xfId="0" applyFont="1" applyFill="1" applyBorder="1" applyAlignment="1" applyProtection="1">
      <alignment horizontal="left"/>
      <protection locked="0"/>
    </xf>
    <xf numFmtId="0" fontId="3" fillId="8" borderId="30" xfId="0" applyFont="1" applyFill="1" applyBorder="1" applyAlignment="1">
      <alignment wrapText="1"/>
    </xf>
    <xf numFmtId="4" fontId="73" fillId="0" borderId="0" xfId="0" applyNumberFormat="1" applyFont="1" applyProtection="1">
      <protection locked="0"/>
    </xf>
    <xf numFmtId="2" fontId="93" fillId="0" borderId="47" xfId="0" applyNumberFormat="1" applyFont="1" applyBorder="1"/>
    <xf numFmtId="0" fontId="7" fillId="12" borderId="30" xfId="0" applyFont="1" applyFill="1" applyBorder="1" applyAlignment="1" applyProtection="1">
      <alignment horizontal="left" wrapText="1"/>
      <protection locked="0"/>
    </xf>
    <xf numFmtId="2" fontId="93" fillId="0" borderId="48" xfId="0" applyNumberFormat="1" applyFont="1" applyBorder="1"/>
    <xf numFmtId="0" fontId="21" fillId="0" borderId="53" xfId="0" applyFont="1" applyBorder="1" applyAlignment="1" applyProtection="1">
      <alignment horizontal="left"/>
      <protection locked="0"/>
    </xf>
    <xf numFmtId="2" fontId="45" fillId="0" borderId="38" xfId="0" applyNumberFormat="1" applyFont="1" applyBorder="1"/>
    <xf numFmtId="0" fontId="12" fillId="8" borderId="26" xfId="0" applyFont="1" applyFill="1" applyBorder="1" applyAlignment="1" applyProtection="1">
      <alignment horizontal="left"/>
      <protection locked="0"/>
    </xf>
    <xf numFmtId="9" fontId="0" fillId="0" borderId="1" xfId="0" applyNumberFormat="1" applyBorder="1" applyAlignment="1">
      <alignment horizontal="center"/>
    </xf>
    <xf numFmtId="0" fontId="43" fillId="0" borderId="39" xfId="0" applyFont="1" applyBorder="1" applyAlignment="1" applyProtection="1">
      <alignment horizontal="center"/>
      <protection locked="0"/>
    </xf>
    <xf numFmtId="0" fontId="27" fillId="0" borderId="1" xfId="0" applyFont="1" applyBorder="1" applyAlignment="1">
      <alignment horizontal="center"/>
    </xf>
    <xf numFmtId="0" fontId="9" fillId="2" borderId="22" xfId="0" applyFont="1" applyFill="1" applyBorder="1" applyAlignment="1" applyProtection="1">
      <alignment horizontal="left" wrapText="1"/>
      <protection locked="0"/>
    </xf>
    <xf numFmtId="0" fontId="14" fillId="2" borderId="44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 applyProtection="1">
      <alignment horizontal="left"/>
      <protection locked="0"/>
    </xf>
    <xf numFmtId="3" fontId="15" fillId="2" borderId="0" xfId="0" applyNumberFormat="1" applyFont="1" applyFill="1" applyAlignment="1" applyProtection="1">
      <alignment horizontal="left"/>
      <protection locked="0"/>
    </xf>
    <xf numFmtId="0" fontId="73" fillId="2" borderId="43" xfId="0" applyFont="1" applyFill="1" applyBorder="1" applyAlignment="1" applyProtection="1">
      <alignment horizontal="left" wrapText="1"/>
      <protection locked="0"/>
    </xf>
    <xf numFmtId="0" fontId="26" fillId="2" borderId="22" xfId="0" applyFont="1" applyFill="1" applyBorder="1" applyAlignment="1" applyProtection="1">
      <alignment horizontal="left" wrapText="1"/>
      <protection locked="0"/>
    </xf>
    <xf numFmtId="165" fontId="1" fillId="2" borderId="1" xfId="0" applyNumberFormat="1" applyFont="1" applyFill="1" applyBorder="1" applyAlignment="1">
      <alignment horizontal="center"/>
    </xf>
    <xf numFmtId="0" fontId="14" fillId="2" borderId="17" xfId="0" applyFont="1" applyFill="1" applyBorder="1" applyAlignment="1" applyProtection="1">
      <alignment horizontal="left"/>
      <protection locked="0"/>
    </xf>
    <xf numFmtId="0" fontId="14" fillId="2" borderId="38" xfId="0" applyFont="1" applyFill="1" applyBorder="1" applyAlignment="1" applyProtection="1">
      <alignment horizontal="left"/>
      <protection locked="0"/>
    </xf>
    <xf numFmtId="0" fontId="73" fillId="2" borderId="22" xfId="0" applyFont="1" applyFill="1" applyBorder="1" applyAlignment="1" applyProtection="1">
      <alignment horizontal="left" wrapText="1"/>
      <protection locked="0"/>
    </xf>
    <xf numFmtId="3" fontId="32" fillId="2" borderId="44" xfId="0" applyNumberFormat="1" applyFont="1" applyFill="1" applyBorder="1" applyAlignment="1" applyProtection="1">
      <alignment horizontal="center"/>
      <protection locked="0"/>
    </xf>
    <xf numFmtId="4" fontId="45" fillId="2" borderId="8" xfId="0" applyNumberFormat="1" applyFont="1" applyFill="1" applyBorder="1" applyAlignment="1" applyProtection="1">
      <alignment horizontal="center"/>
      <protection locked="0"/>
    </xf>
    <xf numFmtId="4" fontId="1" fillId="2" borderId="8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3" fontId="32" fillId="2" borderId="14" xfId="0" applyNumberFormat="1" applyFont="1" applyFill="1" applyBorder="1" applyAlignment="1" applyProtection="1">
      <alignment horizontal="center"/>
      <protection locked="0"/>
    </xf>
    <xf numFmtId="4" fontId="46" fillId="2" borderId="87" xfId="0" applyNumberFormat="1" applyFont="1" applyFill="1" applyBorder="1" applyAlignment="1" applyProtection="1">
      <alignment horizontal="center"/>
      <protection locked="0"/>
    </xf>
    <xf numFmtId="4" fontId="1" fillId="2" borderId="87" xfId="0" applyNumberFormat="1" applyFont="1" applyFill="1" applyBorder="1" applyAlignment="1">
      <alignment horizontal="center"/>
    </xf>
    <xf numFmtId="4" fontId="1" fillId="2" borderId="46" xfId="0" applyNumberFormat="1" applyFont="1" applyFill="1" applyBorder="1" applyAlignment="1">
      <alignment horizontal="center"/>
    </xf>
    <xf numFmtId="0" fontId="73" fillId="2" borderId="43" xfId="0" applyFont="1" applyFill="1" applyBorder="1" applyAlignment="1" applyProtection="1">
      <alignment horizontal="center" wrapText="1"/>
      <protection locked="0"/>
    </xf>
    <xf numFmtId="0" fontId="73" fillId="2" borderId="38" xfId="0" applyFont="1" applyFill="1" applyBorder="1" applyAlignment="1" applyProtection="1">
      <alignment horizontal="left" wrapText="1"/>
      <protection locked="0"/>
    </xf>
    <xf numFmtId="2" fontId="14" fillId="2" borderId="31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/>
      <protection locked="0"/>
    </xf>
    <xf numFmtId="0" fontId="14" fillId="2" borderId="10" xfId="0" applyFont="1" applyFill="1" applyBorder="1" applyAlignment="1" applyProtection="1">
      <alignment horizontal="center"/>
      <protection locked="0"/>
    </xf>
    <xf numFmtId="0" fontId="96" fillId="2" borderId="1" xfId="0" applyFont="1" applyFill="1" applyBorder="1" applyAlignment="1" applyProtection="1">
      <alignment horizontal="left" wrapText="1"/>
      <protection locked="0"/>
    </xf>
    <xf numFmtId="3" fontId="32" fillId="2" borderId="1" xfId="0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left" wrapText="1"/>
      <protection locked="0"/>
    </xf>
    <xf numFmtId="3" fontId="32" fillId="2" borderId="0" xfId="0" applyNumberFormat="1" applyFont="1" applyFill="1" applyAlignment="1" applyProtection="1">
      <alignment horizontal="center"/>
      <protection locked="0"/>
    </xf>
    <xf numFmtId="4" fontId="46" fillId="2" borderId="0" xfId="0" applyNumberFormat="1" applyFont="1" applyFill="1" applyAlignment="1" applyProtection="1">
      <alignment horizontal="center"/>
      <protection locked="0"/>
    </xf>
    <xf numFmtId="4" fontId="1" fillId="2" borderId="0" xfId="0" applyNumberFormat="1" applyFont="1" applyFill="1" applyAlignment="1">
      <alignment horizontal="center"/>
    </xf>
    <xf numFmtId="0" fontId="14" fillId="2" borderId="8" xfId="0" applyFont="1" applyFill="1" applyBorder="1" applyAlignment="1" applyProtection="1">
      <alignment horizontal="left"/>
      <protection locked="0"/>
    </xf>
    <xf numFmtId="2" fontId="1" fillId="2" borderId="8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9" fillId="2" borderId="8" xfId="0" applyFont="1" applyFill="1" applyBorder="1" applyAlignment="1" applyProtection="1">
      <alignment horizontal="left" wrapText="1"/>
      <protection locked="0"/>
    </xf>
    <xf numFmtId="4" fontId="75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4" fillId="2" borderId="0" xfId="0" applyFont="1" applyFill="1" applyAlignment="1" applyProtection="1">
      <alignment horizontal="left" wrapText="1"/>
      <protection locked="0"/>
    </xf>
    <xf numFmtId="4" fontId="45" fillId="2" borderId="0" xfId="0" applyNumberFormat="1" applyFont="1" applyFill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left"/>
      <protection locked="0"/>
    </xf>
    <xf numFmtId="3" fontId="15" fillId="2" borderId="17" xfId="0" applyNumberFormat="1" applyFont="1" applyFill="1" applyBorder="1" applyAlignment="1" applyProtection="1">
      <alignment horizontal="left"/>
      <protection locked="0"/>
    </xf>
    <xf numFmtId="0" fontId="73" fillId="2" borderId="22" xfId="0" applyFont="1" applyFill="1" applyBorder="1" applyAlignment="1" applyProtection="1">
      <alignment horizontal="center" wrapText="1"/>
      <protection locked="0"/>
    </xf>
    <xf numFmtId="0" fontId="14" fillId="2" borderId="38" xfId="0" applyFont="1" applyFill="1" applyBorder="1" applyAlignment="1" applyProtection="1">
      <alignment horizontal="center"/>
      <protection locked="0"/>
    </xf>
    <xf numFmtId="0" fontId="97" fillId="2" borderId="22" xfId="0" applyFont="1" applyFill="1" applyBorder="1" applyAlignment="1" applyProtection="1">
      <alignment horizontal="left" wrapText="1"/>
      <protection locked="0"/>
    </xf>
    <xf numFmtId="0" fontId="43" fillId="0" borderId="14" xfId="0" applyFont="1" applyBorder="1" applyAlignment="1" applyProtection="1">
      <alignment horizontal="center"/>
      <protection locked="0"/>
    </xf>
    <xf numFmtId="4" fontId="50" fillId="2" borderId="10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ill="1" applyBorder="1"/>
    <xf numFmtId="4" fontId="31" fillId="2" borderId="23" xfId="0" applyNumberFormat="1" applyFont="1" applyFill="1" applyBorder="1" applyProtection="1">
      <protection locked="0"/>
    </xf>
    <xf numFmtId="1" fontId="1" fillId="2" borderId="29" xfId="0" applyNumberFormat="1" applyFont="1" applyFill="1" applyBorder="1"/>
    <xf numFmtId="1" fontId="1" fillId="2" borderId="40" xfId="0" applyNumberFormat="1" applyFont="1" applyFill="1" applyBorder="1"/>
    <xf numFmtId="1" fontId="1" fillId="2" borderId="7" xfId="0" applyNumberFormat="1" applyFont="1" applyFill="1" applyBorder="1"/>
    <xf numFmtId="4" fontId="45" fillId="2" borderId="15" xfId="0" applyNumberFormat="1" applyFont="1" applyFill="1" applyBorder="1" applyProtection="1">
      <protection locked="0"/>
    </xf>
    <xf numFmtId="1" fontId="1" fillId="2" borderId="34" xfId="0" applyNumberFormat="1" applyFont="1" applyFill="1" applyBorder="1"/>
    <xf numFmtId="4" fontId="31" fillId="2" borderId="15" xfId="0" applyNumberFormat="1" applyFont="1" applyFill="1" applyBorder="1" applyProtection="1">
      <protection locked="0"/>
    </xf>
    <xf numFmtId="1" fontId="1" fillId="2" borderId="27" xfId="0" applyNumberFormat="1" applyFont="1" applyFill="1" applyBorder="1"/>
    <xf numFmtId="4" fontId="1" fillId="2" borderId="35" xfId="0" applyNumberFormat="1" applyFont="1" applyFill="1" applyBorder="1"/>
    <xf numFmtId="4" fontId="1" fillId="2" borderId="40" xfId="0" applyNumberFormat="1" applyFont="1" applyFill="1" applyBorder="1"/>
    <xf numFmtId="4" fontId="1" fillId="2" borderId="7" xfId="0" applyNumberFormat="1" applyFont="1" applyFill="1" applyBorder="1"/>
    <xf numFmtId="4" fontId="9" fillId="2" borderId="15" xfId="0" applyNumberFormat="1" applyFont="1" applyFill="1" applyBorder="1" applyProtection="1">
      <protection locked="0"/>
    </xf>
    <xf numFmtId="1" fontId="3" fillId="2" borderId="13" xfId="0" applyNumberFormat="1" applyFont="1" applyFill="1" applyBorder="1"/>
    <xf numFmtId="1" fontId="3" fillId="2" borderId="40" xfId="0" applyNumberFormat="1" applyFont="1" applyFill="1" applyBorder="1"/>
    <xf numFmtId="1" fontId="3" fillId="2" borderId="7" xfId="0" applyNumberFormat="1" applyFont="1" applyFill="1" applyBorder="1"/>
    <xf numFmtId="4" fontId="4" fillId="2" borderId="15" xfId="0" applyNumberFormat="1" applyFont="1" applyFill="1" applyBorder="1" applyProtection="1">
      <protection locked="0"/>
    </xf>
    <xf numFmtId="1" fontId="3" fillId="2" borderId="29" xfId="0" applyNumberFormat="1" applyFont="1" applyFill="1" applyBorder="1"/>
    <xf numFmtId="4" fontId="4" fillId="2" borderId="33" xfId="0" applyNumberFormat="1" applyFont="1" applyFill="1" applyBorder="1" applyProtection="1">
      <protection locked="0"/>
    </xf>
    <xf numFmtId="2" fontId="34" fillId="2" borderId="27" xfId="0" applyNumberFormat="1" applyFont="1" applyFill="1" applyBorder="1"/>
    <xf numFmtId="164" fontId="98" fillId="2" borderId="40" xfId="0" applyNumberFormat="1" applyFont="1" applyFill="1" applyBorder="1"/>
    <xf numFmtId="164" fontId="98" fillId="2" borderId="7" xfId="0" applyNumberFormat="1" applyFont="1" applyFill="1" applyBorder="1"/>
    <xf numFmtId="4" fontId="3" fillId="2" borderId="9" xfId="0" applyNumberFormat="1" applyFont="1" applyFill="1" applyBorder="1" applyProtection="1">
      <protection locked="0"/>
    </xf>
    <xf numFmtId="2" fontId="34" fillId="2" borderId="25" xfId="0" applyNumberFormat="1" applyFont="1" applyFill="1" applyBorder="1" applyProtection="1">
      <protection locked="0"/>
    </xf>
    <xf numFmtId="2" fontId="34" fillId="2" borderId="40" xfId="0" applyNumberFormat="1" applyFont="1" applyFill="1" applyBorder="1" applyProtection="1">
      <protection locked="0"/>
    </xf>
    <xf numFmtId="2" fontId="34" fillId="2" borderId="7" xfId="0" applyNumberFormat="1" applyFont="1" applyFill="1" applyBorder="1" applyProtection="1">
      <protection locked="0"/>
    </xf>
    <xf numFmtId="1" fontId="34" fillId="2" borderId="29" xfId="0" applyNumberFormat="1" applyFont="1" applyFill="1" applyBorder="1"/>
    <xf numFmtId="1" fontId="34" fillId="2" borderId="40" xfId="0" applyNumberFormat="1" applyFont="1" applyFill="1" applyBorder="1"/>
    <xf numFmtId="1" fontId="34" fillId="2" borderId="7" xfId="0" applyNumberFormat="1" applyFont="1" applyFill="1" applyBorder="1"/>
    <xf numFmtId="4" fontId="34" fillId="2" borderId="27" xfId="0" applyNumberFormat="1" applyFont="1" applyFill="1" applyBorder="1" applyProtection="1">
      <protection locked="0"/>
    </xf>
    <xf numFmtId="165" fontId="24" fillId="2" borderId="40" xfId="0" applyNumberFormat="1" applyFont="1" applyFill="1" applyBorder="1" applyProtection="1">
      <protection locked="0"/>
    </xf>
    <xf numFmtId="165" fontId="24" fillId="2" borderId="7" xfId="0" applyNumberFormat="1" applyFont="1" applyFill="1" applyBorder="1" applyProtection="1">
      <protection locked="0"/>
    </xf>
    <xf numFmtId="4" fontId="34" fillId="2" borderId="34" xfId="0" applyNumberFormat="1" applyFont="1" applyFill="1" applyBorder="1" applyProtection="1">
      <protection locked="0"/>
    </xf>
    <xf numFmtId="4" fontId="34" fillId="2" borderId="40" xfId="0" applyNumberFormat="1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2" fontId="34" fillId="2" borderId="29" xfId="0" applyNumberFormat="1" applyFont="1" applyFill="1" applyBorder="1"/>
    <xf numFmtId="2" fontId="34" fillId="2" borderId="40" xfId="0" applyNumberFormat="1" applyFont="1" applyFill="1" applyBorder="1"/>
    <xf numFmtId="2" fontId="34" fillId="2" borderId="7" xfId="0" applyNumberFormat="1" applyFont="1" applyFill="1" applyBorder="1"/>
    <xf numFmtId="164" fontId="85" fillId="2" borderId="40" xfId="0" applyNumberFormat="1" applyFont="1" applyFill="1" applyBorder="1"/>
    <xf numFmtId="164" fontId="85" fillId="2" borderId="7" xfId="0" applyNumberFormat="1" applyFont="1" applyFill="1" applyBorder="1"/>
    <xf numFmtId="164" fontId="25" fillId="2" borderId="40" xfId="0" applyNumberFormat="1" applyFont="1" applyFill="1" applyBorder="1"/>
    <xf numFmtId="164" fontId="25" fillId="2" borderId="7" xfId="0" applyNumberFormat="1" applyFont="1" applyFill="1" applyBorder="1"/>
    <xf numFmtId="164" fontId="25" fillId="2" borderId="40" xfId="0" applyNumberFormat="1" applyFont="1" applyFill="1" applyBorder="1" applyProtection="1">
      <protection locked="0"/>
    </xf>
    <xf numFmtId="164" fontId="25" fillId="2" borderId="7" xfId="0" applyNumberFormat="1" applyFont="1" applyFill="1" applyBorder="1" applyProtection="1">
      <protection locked="0"/>
    </xf>
    <xf numFmtId="2" fontId="34" fillId="2" borderId="35" xfId="0" applyNumberFormat="1" applyFont="1" applyFill="1" applyBorder="1"/>
    <xf numFmtId="4" fontId="4" fillId="2" borderId="15" xfId="0" applyNumberFormat="1" applyFont="1" applyFill="1" applyBorder="1" applyAlignment="1" applyProtection="1">
      <alignment wrapText="1"/>
      <protection locked="0"/>
    </xf>
    <xf numFmtId="2" fontId="34" fillId="2" borderId="34" xfId="0" applyNumberFormat="1" applyFont="1" applyFill="1" applyBorder="1"/>
    <xf numFmtId="2" fontId="4" fillId="2" borderId="27" xfId="0" applyNumberFormat="1" applyFont="1" applyFill="1" applyBorder="1" applyProtection="1">
      <protection locked="0"/>
    </xf>
    <xf numFmtId="4" fontId="4" fillId="2" borderId="15" xfId="0" applyNumberFormat="1" applyFont="1" applyFill="1" applyBorder="1" applyAlignment="1">
      <alignment wrapText="1"/>
    </xf>
    <xf numFmtId="2" fontId="34" fillId="2" borderId="36" xfId="0" applyNumberFormat="1" applyFont="1" applyFill="1" applyBorder="1"/>
    <xf numFmtId="2" fontId="34" fillId="2" borderId="38" xfId="0" applyNumberFormat="1" applyFont="1" applyFill="1" applyBorder="1" applyAlignment="1">
      <alignment wrapText="1"/>
    </xf>
    <xf numFmtId="164" fontId="24" fillId="2" borderId="40" xfId="0" applyNumberFormat="1" applyFont="1" applyFill="1" applyBorder="1" applyAlignment="1">
      <alignment wrapText="1"/>
    </xf>
    <xf numFmtId="164" fontId="24" fillId="2" borderId="7" xfId="0" applyNumberFormat="1" applyFont="1" applyFill="1" applyBorder="1" applyAlignment="1">
      <alignment wrapText="1"/>
    </xf>
    <xf numFmtId="164" fontId="25" fillId="2" borderId="40" xfId="0" applyNumberFormat="1" applyFont="1" applyFill="1" applyBorder="1" applyAlignment="1">
      <alignment wrapText="1"/>
    </xf>
    <xf numFmtId="164" fontId="25" fillId="2" borderId="7" xfId="0" applyNumberFormat="1" applyFont="1" applyFill="1" applyBorder="1" applyAlignment="1">
      <alignment wrapText="1"/>
    </xf>
    <xf numFmtId="4" fontId="42" fillId="2" borderId="19" xfId="0" applyNumberFormat="1" applyFont="1" applyFill="1" applyBorder="1" applyProtection="1">
      <protection locked="0"/>
    </xf>
    <xf numFmtId="2" fontId="34" fillId="2" borderId="8" xfId="0" applyNumberFormat="1" applyFont="1" applyFill="1" applyBorder="1" applyProtection="1">
      <protection locked="0"/>
    </xf>
    <xf numFmtId="164" fontId="25" fillId="2" borderId="3" xfId="0" applyNumberFormat="1" applyFont="1" applyFill="1" applyBorder="1" applyProtection="1">
      <protection locked="0"/>
    </xf>
    <xf numFmtId="2" fontId="34" fillId="2" borderId="1" xfId="0" applyNumberFormat="1" applyFont="1" applyFill="1" applyBorder="1" applyProtection="1">
      <protection locked="0"/>
    </xf>
    <xf numFmtId="4" fontId="4" fillId="2" borderId="19" xfId="0" applyNumberFormat="1" applyFont="1" applyFill="1" applyBorder="1" applyProtection="1">
      <protection locked="0"/>
    </xf>
    <xf numFmtId="2" fontId="34" fillId="2" borderId="1" xfId="0" applyNumberFormat="1" applyFont="1" applyFill="1" applyBorder="1"/>
    <xf numFmtId="164" fontId="24" fillId="2" borderId="1" xfId="0" applyNumberFormat="1" applyFont="1" applyFill="1" applyBorder="1"/>
    <xf numFmtId="164" fontId="99" fillId="2" borderId="40" xfId="0" applyNumberFormat="1" applyFont="1" applyFill="1" applyBorder="1"/>
    <xf numFmtId="164" fontId="99" fillId="2" borderId="7" xfId="0" applyNumberFormat="1" applyFont="1" applyFill="1" applyBorder="1"/>
    <xf numFmtId="2" fontId="34" fillId="2" borderId="3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" fontId="9" fillId="2" borderId="19" xfId="0" applyNumberFormat="1" applyFont="1" applyFill="1" applyBorder="1"/>
    <xf numFmtId="2" fontId="3" fillId="2" borderId="1" xfId="0" applyNumberFormat="1" applyFont="1" applyFill="1" applyBorder="1"/>
    <xf numFmtId="164" fontId="24" fillId="2" borderId="3" xfId="0" applyNumberFormat="1" applyFont="1" applyFill="1" applyBorder="1"/>
    <xf numFmtId="4" fontId="4" fillId="2" borderId="19" xfId="0" applyNumberFormat="1" applyFont="1" applyFill="1" applyBorder="1"/>
    <xf numFmtId="2" fontId="5" fillId="2" borderId="1" xfId="0" applyNumberFormat="1" applyFont="1" applyFill="1" applyBorder="1"/>
    <xf numFmtId="2" fontId="3" fillId="2" borderId="5" xfId="0" applyNumberFormat="1" applyFont="1" applyFill="1" applyBorder="1"/>
    <xf numFmtId="164" fontId="27" fillId="2" borderId="4" xfId="0" applyNumberFormat="1" applyFont="1" applyFill="1" applyBorder="1"/>
    <xf numFmtId="164" fontId="24" fillId="2" borderId="42" xfId="0" applyNumberFormat="1" applyFont="1" applyFill="1" applyBorder="1" applyProtection="1">
      <protection locked="0"/>
    </xf>
    <xf numFmtId="164" fontId="24" fillId="2" borderId="41" xfId="0" applyNumberFormat="1" applyFont="1" applyFill="1" applyBorder="1" applyProtection="1">
      <protection locked="0"/>
    </xf>
    <xf numFmtId="2" fontId="3" fillId="2" borderId="13" xfId="0" applyNumberFormat="1" applyFont="1" applyFill="1" applyBorder="1"/>
    <xf numFmtId="4" fontId="4" fillId="2" borderId="15" xfId="0" applyNumberFormat="1" applyFont="1" applyFill="1" applyBorder="1" applyAlignment="1">
      <alignment vertical="center"/>
    </xf>
    <xf numFmtId="4" fontId="4" fillId="2" borderId="19" xfId="0" applyNumberFormat="1" applyFont="1" applyFill="1" applyBorder="1" applyAlignment="1">
      <alignment vertical="center"/>
    </xf>
    <xf numFmtId="2" fontId="34" fillId="2" borderId="1" xfId="0" applyNumberFormat="1" applyFont="1" applyFill="1" applyBorder="1" applyAlignment="1">
      <alignment vertical="center"/>
    </xf>
    <xf numFmtId="164" fontId="25" fillId="2" borderId="42" xfId="0" applyNumberFormat="1" applyFont="1" applyFill="1" applyBorder="1" applyProtection="1">
      <protection locked="0"/>
    </xf>
    <xf numFmtId="164" fontId="25" fillId="2" borderId="41" xfId="0" applyNumberFormat="1" applyFont="1" applyFill="1" applyBorder="1" applyProtection="1">
      <protection locked="0"/>
    </xf>
    <xf numFmtId="4" fontId="4" fillId="2" borderId="15" xfId="0" applyNumberFormat="1" applyFont="1" applyFill="1" applyBorder="1" applyAlignment="1">
      <alignment vertical="center" wrapText="1"/>
    </xf>
    <xf numFmtId="2" fontId="34" fillId="2" borderId="27" xfId="0" applyNumberFormat="1" applyFont="1" applyFill="1" applyBorder="1" applyAlignment="1">
      <alignment vertical="center" wrapText="1"/>
    </xf>
    <xf numFmtId="164" fontId="25" fillId="2" borderId="40" xfId="0" applyNumberFormat="1" applyFont="1" applyFill="1" applyBorder="1" applyAlignment="1">
      <alignment vertical="center" wrapText="1"/>
    </xf>
    <xf numFmtId="164" fontId="25" fillId="2" borderId="7" xfId="0" applyNumberFormat="1" applyFont="1" applyFill="1" applyBorder="1" applyAlignment="1">
      <alignment vertical="center" wrapText="1"/>
    </xf>
    <xf numFmtId="2" fontId="34" fillId="2" borderId="27" xfId="0" applyNumberFormat="1" applyFont="1" applyFill="1" applyBorder="1" applyAlignment="1">
      <alignment vertical="center"/>
    </xf>
    <xf numFmtId="164" fontId="24" fillId="2" borderId="40" xfId="0" applyNumberFormat="1" applyFont="1" applyFill="1" applyBorder="1" applyAlignment="1">
      <alignment vertical="center"/>
    </xf>
    <xf numFmtId="164" fontId="24" fillId="2" borderId="7" xfId="0" applyNumberFormat="1" applyFont="1" applyFill="1" applyBorder="1" applyAlignment="1">
      <alignment vertical="center"/>
    </xf>
    <xf numFmtId="164" fontId="25" fillId="2" borderId="40" xfId="0" applyNumberFormat="1" applyFont="1" applyFill="1" applyBorder="1" applyAlignment="1">
      <alignment vertical="center"/>
    </xf>
    <xf numFmtId="164" fontId="25" fillId="2" borderId="7" xfId="0" applyNumberFormat="1" applyFont="1" applyFill="1" applyBorder="1" applyAlignment="1">
      <alignment vertical="center"/>
    </xf>
    <xf numFmtId="4" fontId="9" fillId="2" borderId="15" xfId="0" applyNumberFormat="1" applyFont="1" applyFill="1" applyBorder="1" applyAlignment="1">
      <alignment vertical="center"/>
    </xf>
    <xf numFmtId="2" fontId="3" fillId="2" borderId="34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164" fontId="24" fillId="2" borderId="3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wrapText="1"/>
    </xf>
    <xf numFmtId="4" fontId="4" fillId="2" borderId="19" xfId="0" applyNumberFormat="1" applyFont="1" applyFill="1" applyBorder="1" applyAlignment="1">
      <alignment wrapText="1"/>
    </xf>
    <xf numFmtId="2" fontId="3" fillId="2" borderId="8" xfId="0" applyNumberFormat="1" applyFont="1" applyFill="1" applyBorder="1"/>
    <xf numFmtId="2" fontId="3" fillId="2" borderId="38" xfId="0" applyNumberFormat="1" applyFont="1" applyFill="1" applyBorder="1"/>
    <xf numFmtId="2" fontId="3" fillId="2" borderId="36" xfId="0" applyNumberFormat="1" applyFont="1" applyFill="1" applyBorder="1"/>
    <xf numFmtId="2" fontId="3" fillId="2" borderId="23" xfId="0" applyNumberFormat="1" applyFont="1" applyFill="1" applyBorder="1"/>
    <xf numFmtId="2" fontId="5" fillId="2" borderId="33" xfId="0" applyNumberFormat="1" applyFont="1" applyFill="1" applyBorder="1"/>
    <xf numFmtId="4" fontId="9" fillId="2" borderId="15" xfId="0" applyNumberFormat="1" applyFont="1" applyFill="1" applyBorder="1" applyAlignment="1">
      <alignment wrapText="1"/>
    </xf>
    <xf numFmtId="4" fontId="3" fillId="2" borderId="19" xfId="0" applyNumberFormat="1" applyFont="1" applyFill="1" applyBorder="1" applyProtection="1">
      <protection locked="0"/>
    </xf>
    <xf numFmtId="164" fontId="24" fillId="2" borderId="3" xfId="0" applyNumberFormat="1" applyFont="1" applyFill="1" applyBorder="1" applyProtection="1">
      <protection locked="0"/>
    </xf>
    <xf numFmtId="164" fontId="24" fillId="2" borderId="28" xfId="0" applyNumberFormat="1" applyFont="1" applyFill="1" applyBorder="1" applyProtection="1">
      <protection locked="0"/>
    </xf>
    <xf numFmtId="164" fontId="24" fillId="2" borderId="55" xfId="0" applyNumberFormat="1" applyFont="1" applyFill="1" applyBorder="1" applyProtection="1">
      <protection locked="0"/>
    </xf>
    <xf numFmtId="2" fontId="3" fillId="2" borderId="25" xfId="0" applyNumberFormat="1" applyFont="1" applyFill="1" applyBorder="1"/>
    <xf numFmtId="4" fontId="29" fillId="2" borderId="20" xfId="0" applyNumberFormat="1" applyFont="1" applyFill="1" applyBorder="1" applyProtection="1">
      <protection locked="0"/>
    </xf>
    <xf numFmtId="4" fontId="26" fillId="2" borderId="38" xfId="0" applyNumberFormat="1" applyFont="1" applyFill="1" applyBorder="1" applyProtection="1">
      <protection locked="0"/>
    </xf>
    <xf numFmtId="164" fontId="27" fillId="2" borderId="10" xfId="0" applyNumberFormat="1" applyFont="1" applyFill="1" applyBorder="1"/>
    <xf numFmtId="164" fontId="27" fillId="2" borderId="32" xfId="0" applyNumberFormat="1" applyFont="1" applyFill="1" applyBorder="1"/>
    <xf numFmtId="0" fontId="17" fillId="0" borderId="1" xfId="0" applyFont="1" applyBorder="1" applyAlignment="1" applyProtection="1">
      <alignment horizontal="left" wrapText="1"/>
      <protection locked="0"/>
    </xf>
    <xf numFmtId="4" fontId="22" fillId="2" borderId="38" xfId="0" applyNumberFormat="1" applyFont="1" applyFill="1" applyBorder="1" applyProtection="1">
      <protection locked="0"/>
    </xf>
    <xf numFmtId="164" fontId="27" fillId="2" borderId="38" xfId="0" applyNumberFormat="1" applyFont="1" applyFill="1" applyBorder="1"/>
    <xf numFmtId="0" fontId="16" fillId="0" borderId="1" xfId="0" applyFont="1" applyBorder="1" applyAlignment="1" applyProtection="1">
      <alignment horizontal="left"/>
      <protection locked="0"/>
    </xf>
    <xf numFmtId="2" fontId="23" fillId="2" borderId="14" xfId="0" applyNumberFormat="1" applyFont="1" applyFill="1" applyBorder="1"/>
    <xf numFmtId="3" fontId="17" fillId="2" borderId="27" xfId="0" applyNumberFormat="1" applyFont="1" applyFill="1" applyBorder="1" applyAlignment="1" applyProtection="1">
      <alignment horizontal="center"/>
      <protection locked="0"/>
    </xf>
    <xf numFmtId="4" fontId="22" fillId="2" borderId="2" xfId="0" applyNumberFormat="1" applyFont="1" applyFill="1" applyBorder="1" applyProtection="1">
      <protection locked="0"/>
    </xf>
    <xf numFmtId="2" fontId="23" fillId="2" borderId="37" xfId="0" applyNumberFormat="1" applyFont="1" applyFill="1" applyBorder="1"/>
    <xf numFmtId="164" fontId="27" fillId="2" borderId="2" xfId="0" applyNumberFormat="1" applyFont="1" applyFill="1" applyBorder="1"/>
    <xf numFmtId="164" fontId="27" fillId="2" borderId="16" xfId="0" applyNumberFormat="1" applyFont="1" applyFill="1" applyBorder="1"/>
    <xf numFmtId="0" fontId="12" fillId="0" borderId="1" xfId="0" applyFont="1" applyBorder="1" applyAlignment="1" applyProtection="1">
      <alignment horizontal="left"/>
      <protection locked="0"/>
    </xf>
    <xf numFmtId="4" fontId="12" fillId="2" borderId="38" xfId="0" applyNumberFormat="1" applyFont="1" applyFill="1" applyBorder="1" applyProtection="1">
      <protection locked="0"/>
    </xf>
    <xf numFmtId="0" fontId="18" fillId="0" borderId="1" xfId="0" applyFont="1" applyBorder="1" applyAlignment="1" applyProtection="1">
      <alignment horizontal="left"/>
      <protection locked="0"/>
    </xf>
    <xf numFmtId="4" fontId="12" fillId="2" borderId="9" xfId="0" applyNumberFormat="1" applyFont="1" applyFill="1" applyBorder="1" applyProtection="1">
      <protection locked="0"/>
    </xf>
    <xf numFmtId="164" fontId="27" fillId="2" borderId="9" xfId="0" applyNumberFormat="1" applyFont="1" applyFill="1" applyBorder="1"/>
    <xf numFmtId="164" fontId="27" fillId="2" borderId="78" xfId="0" applyNumberFormat="1" applyFont="1" applyFill="1" applyBorder="1"/>
    <xf numFmtId="0" fontId="17" fillId="0" borderId="1" xfId="0" applyFont="1" applyBorder="1" applyAlignment="1" applyProtection="1">
      <alignment horizontal="left"/>
      <protection locked="0"/>
    </xf>
    <xf numFmtId="164" fontId="27" fillId="2" borderId="15" xfId="0" applyNumberFormat="1" applyFont="1" applyFill="1" applyBorder="1"/>
    <xf numFmtId="164" fontId="27" fillId="2" borderId="79" xfId="0" applyNumberFormat="1" applyFont="1" applyFill="1" applyBorder="1"/>
    <xf numFmtId="2" fontId="12" fillId="2" borderId="27" xfId="0" applyNumberFormat="1" applyFont="1" applyFill="1" applyBorder="1"/>
    <xf numFmtId="1" fontId="12" fillId="2" borderId="13" xfId="0" applyNumberFormat="1" applyFont="1" applyFill="1" applyBorder="1"/>
    <xf numFmtId="164" fontId="24" fillId="2" borderId="15" xfId="0" applyNumberFormat="1" applyFont="1" applyFill="1" applyBorder="1"/>
    <xf numFmtId="164" fontId="24" fillId="2" borderId="79" xfId="0" applyNumberFormat="1" applyFont="1" applyFill="1" applyBorder="1"/>
    <xf numFmtId="2" fontId="23" fillId="2" borderId="27" xfId="0" applyNumberFormat="1" applyFont="1" applyFill="1" applyBorder="1"/>
    <xf numFmtId="164" fontId="25" fillId="2" borderId="15" xfId="0" applyNumberFormat="1" applyFont="1" applyFill="1" applyBorder="1"/>
    <xf numFmtId="164" fontId="25" fillId="2" borderId="79" xfId="0" applyNumberFormat="1" applyFont="1" applyFill="1" applyBorder="1"/>
    <xf numFmtId="164" fontId="24" fillId="2" borderId="15" xfId="0" applyNumberFormat="1" applyFont="1" applyFill="1" applyBorder="1" applyProtection="1">
      <protection locked="0"/>
    </xf>
    <xf numFmtId="164" fontId="24" fillId="2" borderId="79" xfId="0" applyNumberFormat="1" applyFont="1" applyFill="1" applyBorder="1" applyProtection="1">
      <protection locked="0"/>
    </xf>
    <xf numFmtId="2" fontId="12" fillId="2" borderId="36" xfId="0" applyNumberFormat="1" applyFont="1" applyFill="1" applyBorder="1"/>
    <xf numFmtId="0" fontId="17" fillId="0" borderId="9" xfId="0" applyFont="1" applyBorder="1" applyAlignment="1" applyProtection="1">
      <alignment horizontal="left"/>
      <protection locked="0"/>
    </xf>
    <xf numFmtId="2" fontId="12" fillId="2" borderId="15" xfId="0" applyNumberFormat="1" applyFont="1" applyFill="1" applyBorder="1"/>
    <xf numFmtId="2" fontId="12" fillId="2" borderId="79" xfId="0" applyNumberFormat="1" applyFont="1" applyFill="1" applyBorder="1"/>
    <xf numFmtId="0" fontId="16" fillId="0" borderId="20" xfId="0" applyFont="1" applyBorder="1" applyAlignment="1" applyProtection="1">
      <alignment horizontal="left"/>
      <protection locked="0"/>
    </xf>
    <xf numFmtId="2" fontId="23" fillId="2" borderId="15" xfId="0" applyNumberFormat="1" applyFont="1" applyFill="1" applyBorder="1"/>
    <xf numFmtId="2" fontId="23" fillId="2" borderId="79" xfId="0" applyNumberFormat="1" applyFont="1" applyFill="1" applyBorder="1"/>
    <xf numFmtId="0" fontId="12" fillId="0" borderId="6" xfId="0" applyFont="1" applyBorder="1" applyAlignment="1" applyProtection="1">
      <alignment horizontal="left"/>
      <protection locked="0"/>
    </xf>
    <xf numFmtId="2" fontId="12" fillId="2" borderId="15" xfId="0" applyNumberFormat="1" applyFont="1" applyFill="1" applyBorder="1" applyProtection="1">
      <protection locked="0"/>
    </xf>
    <xf numFmtId="2" fontId="12" fillId="2" borderId="79" xfId="0" applyNumberFormat="1" applyFont="1" applyFill="1" applyBorder="1" applyProtection="1">
      <protection locked="0"/>
    </xf>
    <xf numFmtId="0" fontId="17" fillId="0" borderId="23" xfId="0" applyFont="1" applyBorder="1" applyAlignment="1" applyProtection="1">
      <alignment horizontal="left"/>
      <protection locked="0"/>
    </xf>
    <xf numFmtId="0" fontId="17" fillId="0" borderId="30" xfId="0" applyFont="1" applyBorder="1" applyAlignment="1" applyProtection="1">
      <alignment horizontal="left"/>
      <protection locked="0"/>
    </xf>
    <xf numFmtId="1" fontId="12" fillId="2" borderId="29" xfId="0" applyNumberFormat="1" applyFont="1" applyFill="1" applyBorder="1"/>
    <xf numFmtId="1" fontId="12" fillId="2" borderId="15" xfId="0" applyNumberFormat="1" applyFont="1" applyFill="1" applyBorder="1"/>
    <xf numFmtId="1" fontId="12" fillId="2" borderId="79" xfId="0" applyNumberFormat="1" applyFont="1" applyFill="1" applyBorder="1"/>
    <xf numFmtId="0" fontId="16" fillId="0" borderId="28" xfId="0" applyFont="1" applyBorder="1" applyAlignment="1" applyProtection="1">
      <alignment horizontal="left"/>
      <protection locked="0"/>
    </xf>
    <xf numFmtId="1" fontId="12" fillId="2" borderId="27" xfId="0" applyNumberFormat="1" applyFont="1" applyFill="1" applyBorder="1"/>
    <xf numFmtId="0" fontId="12" fillId="0" borderId="26" xfId="0" applyFont="1" applyBorder="1" applyAlignment="1" applyProtection="1">
      <alignment horizontal="left"/>
      <protection locked="0"/>
    </xf>
    <xf numFmtId="3" fontId="12" fillId="2" borderId="25" xfId="0" applyNumberFormat="1" applyFont="1" applyFill="1" applyBorder="1" applyProtection="1">
      <protection locked="0"/>
    </xf>
    <xf numFmtId="3" fontId="12" fillId="2" borderId="15" xfId="0" applyNumberFormat="1" applyFont="1" applyFill="1" applyBorder="1" applyProtection="1">
      <protection locked="0"/>
    </xf>
    <xf numFmtId="3" fontId="12" fillId="2" borderId="79" xfId="0" applyNumberFormat="1" applyFont="1" applyFill="1" applyBorder="1" applyProtection="1">
      <protection locked="0"/>
    </xf>
    <xf numFmtId="0" fontId="12" fillId="0" borderId="17" xfId="0" applyFont="1" applyBorder="1" applyAlignment="1" applyProtection="1">
      <alignment horizontal="left"/>
      <protection locked="0"/>
    </xf>
    <xf numFmtId="0" fontId="20" fillId="0" borderId="23" xfId="0" applyFont="1" applyBorder="1"/>
    <xf numFmtId="2" fontId="14" fillId="2" borderId="29" xfId="0" applyNumberFormat="1" applyFont="1" applyFill="1" applyBorder="1"/>
    <xf numFmtId="2" fontId="14" fillId="2" borderId="15" xfId="0" applyNumberFormat="1" applyFont="1" applyFill="1" applyBorder="1"/>
    <xf numFmtId="2" fontId="14" fillId="2" borderId="79" xfId="0" applyNumberFormat="1" applyFont="1" applyFill="1" applyBorder="1"/>
    <xf numFmtId="0" fontId="21" fillId="0" borderId="20" xfId="0" applyFont="1" applyBorder="1" applyAlignment="1" applyProtection="1">
      <alignment horizontal="left"/>
      <protection locked="0"/>
    </xf>
    <xf numFmtId="2" fontId="14" fillId="2" borderId="27" xfId="0" applyNumberFormat="1" applyFont="1" applyFill="1" applyBorder="1"/>
    <xf numFmtId="2" fontId="14" fillId="0" borderId="2" xfId="0" applyNumberFormat="1" applyFont="1" applyBorder="1" applyProtection="1">
      <protection locked="0"/>
    </xf>
    <xf numFmtId="2" fontId="14" fillId="2" borderId="15" xfId="0" applyNumberFormat="1" applyFont="1" applyFill="1" applyBorder="1" applyProtection="1">
      <protection locked="0"/>
    </xf>
    <xf numFmtId="2" fontId="14" fillId="2" borderId="79" xfId="0" applyNumberFormat="1" applyFont="1" applyFill="1" applyBorder="1" applyProtection="1">
      <protection locked="0"/>
    </xf>
    <xf numFmtId="2" fontId="14" fillId="0" borderId="63" xfId="0" applyNumberFormat="1" applyFont="1" applyBorder="1" applyProtection="1">
      <protection locked="0"/>
    </xf>
    <xf numFmtId="2" fontId="14" fillId="2" borderId="87" xfId="0" applyNumberFormat="1" applyFont="1" applyFill="1" applyBorder="1" applyProtection="1">
      <protection locked="0"/>
    </xf>
    <xf numFmtId="2" fontId="14" fillId="2" borderId="13" xfId="0" applyNumberFormat="1" applyFont="1" applyFill="1" applyBorder="1" applyProtection="1">
      <protection locked="0"/>
    </xf>
    <xf numFmtId="2" fontId="14" fillId="2" borderId="46" xfId="0" applyNumberFormat="1" applyFont="1" applyFill="1" applyBorder="1" applyProtection="1">
      <protection locked="0"/>
    </xf>
    <xf numFmtId="2" fontId="14" fillId="2" borderId="25" xfId="0" applyNumberFormat="1" applyFont="1" applyFill="1" applyBorder="1" applyProtection="1">
      <protection locked="0"/>
    </xf>
    <xf numFmtId="0" fontId="12" fillId="0" borderId="86" xfId="0" applyFont="1" applyBorder="1" applyAlignment="1" applyProtection="1">
      <alignment horizontal="left"/>
      <protection locked="0"/>
    </xf>
    <xf numFmtId="3" fontId="17" fillId="2" borderId="0" xfId="0" applyNumberFormat="1" applyFont="1" applyFill="1" applyAlignment="1" applyProtection="1">
      <alignment horizontal="center"/>
      <protection locked="0"/>
    </xf>
    <xf numFmtId="4" fontId="12" fillId="2" borderId="2" xfId="0" applyNumberFormat="1" applyFont="1" applyFill="1" applyBorder="1" applyProtection="1">
      <protection locked="0"/>
    </xf>
    <xf numFmtId="0" fontId="12" fillId="2" borderId="20" xfId="0" applyFont="1" applyFill="1" applyBorder="1"/>
    <xf numFmtId="0" fontId="12" fillId="2" borderId="18" xfId="0" applyFont="1" applyFill="1" applyBorder="1"/>
    <xf numFmtId="0" fontId="12" fillId="2" borderId="38" xfId="0" applyFont="1" applyFill="1" applyBorder="1"/>
    <xf numFmtId="3" fontId="17" fillId="2" borderId="1" xfId="0" applyNumberFormat="1" applyFont="1" applyFill="1" applyBorder="1" applyAlignment="1" applyProtection="1">
      <alignment horizontal="center"/>
      <protection locked="0"/>
    </xf>
    <xf numFmtId="0" fontId="96" fillId="0" borderId="1" xfId="0" applyFont="1" applyBorder="1" applyAlignment="1" applyProtection="1">
      <alignment horizontal="left"/>
      <protection locked="0"/>
    </xf>
    <xf numFmtId="0" fontId="96" fillId="0" borderId="0" xfId="0" applyFont="1" applyAlignment="1" applyProtection="1">
      <alignment horizontal="left"/>
      <protection locked="0"/>
    </xf>
    <xf numFmtId="0" fontId="12" fillId="2" borderId="16" xfId="0" applyFont="1" applyFill="1" applyBorder="1"/>
    <xf numFmtId="3" fontId="17" fillId="2" borderId="8" xfId="0" applyNumberFormat="1" applyFont="1" applyFill="1" applyBorder="1" applyAlignment="1" applyProtection="1">
      <alignment horizontal="center"/>
      <protection locked="0"/>
    </xf>
    <xf numFmtId="2" fontId="23" fillId="2" borderId="39" xfId="0" applyNumberFormat="1" applyFont="1" applyFill="1" applyBorder="1"/>
    <xf numFmtId="0" fontId="16" fillId="2" borderId="38" xfId="0" applyFont="1" applyFill="1" applyBorder="1"/>
    <xf numFmtId="0" fontId="12" fillId="0" borderId="8" xfId="0" applyFont="1" applyBorder="1" applyAlignment="1" applyProtection="1">
      <alignment horizontal="left"/>
      <protection locked="0"/>
    </xf>
    <xf numFmtId="4" fontId="22" fillId="2" borderId="10" xfId="0" applyNumberFormat="1" applyFont="1" applyFill="1" applyBorder="1" applyProtection="1">
      <protection locked="0"/>
    </xf>
    <xf numFmtId="0" fontId="16" fillId="2" borderId="10" xfId="0" applyFont="1" applyFill="1" applyBorder="1"/>
    <xf numFmtId="0" fontId="12" fillId="0" borderId="63" xfId="0" applyFont="1" applyBorder="1" applyAlignment="1" applyProtection="1">
      <alignment horizontal="left"/>
      <protection locked="0"/>
    </xf>
    <xf numFmtId="3" fontId="17" fillId="2" borderId="87" xfId="0" applyNumberFormat="1" applyFont="1" applyFill="1" applyBorder="1" applyAlignment="1" applyProtection="1">
      <alignment horizontal="center"/>
      <protection locked="0"/>
    </xf>
    <xf numFmtId="0" fontId="70" fillId="2" borderId="0" xfId="0" applyFont="1" applyFill="1"/>
    <xf numFmtId="4" fontId="70" fillId="2" borderId="0" xfId="0" applyNumberFormat="1" applyFont="1" applyFill="1"/>
    <xf numFmtId="0" fontId="29" fillId="2" borderId="0" xfId="0" applyFont="1" applyFill="1"/>
    <xf numFmtId="0" fontId="70" fillId="0" borderId="0" xfId="0" applyFont="1"/>
    <xf numFmtId="4" fontId="70" fillId="0" borderId="0" xfId="0" applyNumberFormat="1" applyFont="1"/>
    <xf numFmtId="0" fontId="29" fillId="0" borderId="0" xfId="0" applyFont="1"/>
    <xf numFmtId="3" fontId="52" fillId="0" borderId="38" xfId="0" applyNumberFormat="1" applyFont="1" applyBorder="1" applyAlignment="1" applyProtection="1">
      <alignment horizontal="center"/>
      <protection locked="0"/>
    </xf>
    <xf numFmtId="0" fontId="43" fillId="0" borderId="4" xfId="0" applyFont="1" applyBorder="1" applyAlignment="1" applyProtection="1">
      <alignment horizontal="center"/>
      <protection locked="0"/>
    </xf>
    <xf numFmtId="0" fontId="0" fillId="0" borderId="38" xfId="0" applyBorder="1"/>
    <xf numFmtId="4" fontId="50" fillId="2" borderId="2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27" fillId="2" borderId="0" xfId="0" applyFont="1" applyFill="1"/>
    <xf numFmtId="4" fontId="27" fillId="2" borderId="0" xfId="0" applyNumberFormat="1" applyFont="1" applyFill="1"/>
    <xf numFmtId="0" fontId="44" fillId="2" borderId="0" xfId="0" applyFont="1" applyFill="1"/>
    <xf numFmtId="0" fontId="27" fillId="0" borderId="0" xfId="0" applyFont="1"/>
    <xf numFmtId="4" fontId="27" fillId="0" borderId="0" xfId="0" applyNumberFormat="1" applyFont="1"/>
    <xf numFmtId="0" fontId="44" fillId="0" borderId="0" xfId="0" applyFont="1"/>
    <xf numFmtId="0" fontId="18" fillId="2" borderId="38" xfId="0" applyFont="1" applyFill="1" applyBorder="1" applyAlignment="1" applyProtection="1">
      <alignment horizontal="left"/>
      <protection locked="0"/>
    </xf>
    <xf numFmtId="4" fontId="73" fillId="0" borderId="38" xfId="0" applyNumberFormat="1" applyFont="1" applyBorder="1" applyProtection="1">
      <protection locked="0"/>
    </xf>
    <xf numFmtId="0" fontId="17" fillId="0" borderId="11" xfId="0" applyFont="1" applyBorder="1" applyAlignment="1" applyProtection="1">
      <alignment horizontal="left" wrapText="1"/>
      <protection locked="0"/>
    </xf>
    <xf numFmtId="4" fontId="14" fillId="0" borderId="27" xfId="0" applyNumberFormat="1" applyFont="1" applyBorder="1" applyProtection="1">
      <protection locked="0"/>
    </xf>
    <xf numFmtId="3" fontId="14" fillId="0" borderId="27" xfId="0" applyNumberFormat="1" applyFont="1" applyBorder="1" applyProtection="1">
      <protection locked="0"/>
    </xf>
    <xf numFmtId="3" fontId="14" fillId="8" borderId="18" xfId="0" applyNumberFormat="1" applyFont="1" applyFill="1" applyBorder="1" applyProtection="1">
      <protection locked="0"/>
    </xf>
    <xf numFmtId="4" fontId="28" fillId="0" borderId="38" xfId="0" applyNumberFormat="1" applyFont="1" applyBorder="1"/>
    <xf numFmtId="0" fontId="28" fillId="0" borderId="3" xfId="0" applyFont="1" applyBorder="1"/>
    <xf numFmtId="0" fontId="1" fillId="0" borderId="5" xfId="0" applyFont="1" applyBorder="1"/>
    <xf numFmtId="2" fontId="12" fillId="2" borderId="14" xfId="0" applyNumberFormat="1" applyFont="1" applyFill="1" applyBorder="1"/>
    <xf numFmtId="0" fontId="1" fillId="0" borderId="38" xfId="0" applyFont="1" applyBorder="1"/>
    <xf numFmtId="0" fontId="12" fillId="0" borderId="38" xfId="0" applyFont="1" applyBorder="1" applyAlignment="1" applyProtection="1">
      <alignment horizontal="left"/>
      <protection locked="0"/>
    </xf>
    <xf numFmtId="0" fontId="100" fillId="0" borderId="0" xfId="0" applyFont="1"/>
    <xf numFmtId="0" fontId="85" fillId="0" borderId="0" xfId="0" applyFont="1"/>
    <xf numFmtId="4" fontId="85" fillId="0" borderId="0" xfId="0" applyNumberFormat="1" applyFont="1"/>
    <xf numFmtId="0" fontId="101" fillId="0" borderId="0" xfId="0" applyFont="1"/>
    <xf numFmtId="3" fontId="85" fillId="0" borderId="0" xfId="0" applyNumberFormat="1" applyFont="1"/>
    <xf numFmtId="0" fontId="12" fillId="2" borderId="10" xfId="0" applyFont="1" applyFill="1" applyBorder="1"/>
    <xf numFmtId="0" fontId="12" fillId="2" borderId="12" xfId="0" applyFont="1" applyFill="1" applyBorder="1"/>
    <xf numFmtId="0" fontId="85" fillId="2" borderId="0" xfId="0" applyFont="1" applyFill="1"/>
    <xf numFmtId="4" fontId="85" fillId="2" borderId="0" xfId="0" applyNumberFormat="1" applyFont="1" applyFill="1"/>
    <xf numFmtId="0" fontId="29" fillId="0" borderId="0" xfId="0" applyFont="1" applyAlignment="1">
      <alignment horizontal="center" vertical="center"/>
    </xf>
    <xf numFmtId="0" fontId="56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55" fillId="0" borderId="0" xfId="0" applyFont="1"/>
    <xf numFmtId="0" fontId="43" fillId="0" borderId="10" xfId="0" applyFont="1" applyBorder="1" applyAlignment="1" applyProtection="1">
      <alignment horizontal="center" vertical="center"/>
      <protection locked="0"/>
    </xf>
    <xf numFmtId="0" fontId="43" fillId="0" borderId="6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0" fontId="24" fillId="0" borderId="6" xfId="0" applyFont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1" fillId="2" borderId="14" xfId="0" applyFont="1" applyFill="1" applyBorder="1" applyAlignment="1">
      <alignment horizontal="center" wrapText="1"/>
    </xf>
    <xf numFmtId="0" fontId="71" fillId="2" borderId="13" xfId="0" applyFont="1" applyFill="1" applyBorder="1" applyAlignment="1">
      <alignment horizontal="center" wrapText="1"/>
    </xf>
    <xf numFmtId="0" fontId="49" fillId="2" borderId="13" xfId="0" applyFont="1" applyFill="1" applyBorder="1" applyAlignment="1">
      <alignment horizontal="center"/>
    </xf>
    <xf numFmtId="0" fontId="49" fillId="2" borderId="12" xfId="0" applyFont="1" applyFill="1" applyBorder="1" applyAlignment="1">
      <alignment horizontal="center"/>
    </xf>
    <xf numFmtId="0" fontId="71" fillId="2" borderId="37" xfId="0" applyFont="1" applyFill="1" applyBorder="1" applyAlignment="1" applyProtection="1">
      <alignment horizontal="left" wrapText="1"/>
      <protection locked="0"/>
    </xf>
    <xf numFmtId="0" fontId="71" fillId="2" borderId="25" xfId="0" applyFont="1" applyFill="1" applyBorder="1" applyAlignment="1" applyProtection="1">
      <alignment horizontal="left" wrapText="1"/>
      <protection locked="0"/>
    </xf>
    <xf numFmtId="0" fontId="32" fillId="2" borderId="24" xfId="0" applyFont="1" applyFill="1" applyBorder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3" fillId="2" borderId="10" xfId="0" applyFont="1" applyFill="1" applyBorder="1" applyAlignment="1" applyProtection="1">
      <alignment horizontal="center" vertical="center"/>
      <protection locked="0"/>
    </xf>
    <xf numFmtId="0" fontId="43" fillId="2" borderId="6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1" fillId="7" borderId="14" xfId="0" applyFont="1" applyFill="1" applyBorder="1" applyAlignment="1" applyProtection="1">
      <alignment horizontal="left" wrapText="1"/>
      <protection locked="0"/>
    </xf>
    <xf numFmtId="0" fontId="32" fillId="7" borderId="12" xfId="0" applyFont="1" applyFill="1" applyBorder="1"/>
    <xf numFmtId="0" fontId="32" fillId="0" borderId="10" xfId="0" applyFont="1" applyBorder="1" applyAlignment="1">
      <alignment vertical="justify" wrapText="1"/>
    </xf>
    <xf numFmtId="0" fontId="32" fillId="0" borderId="6" xfId="0" applyFont="1" applyBorder="1" applyAlignment="1">
      <alignment vertical="justify" wrapText="1"/>
    </xf>
    <xf numFmtId="0" fontId="71" fillId="0" borderId="14" xfId="0" applyFont="1" applyBorder="1" applyAlignment="1">
      <alignment horizontal="center" wrapText="1"/>
    </xf>
    <xf numFmtId="0" fontId="49" fillId="0" borderId="13" xfId="0" applyFont="1" applyBorder="1" applyAlignment="1">
      <alignment horizontal="center"/>
    </xf>
    <xf numFmtId="0" fontId="49" fillId="0" borderId="12" xfId="0" applyFont="1" applyBorder="1" applyAlignment="1">
      <alignment horizontal="center"/>
    </xf>
    <xf numFmtId="0" fontId="45" fillId="0" borderId="14" xfId="0" applyFont="1" applyBorder="1"/>
    <xf numFmtId="0" fontId="0" fillId="0" borderId="12" xfId="0" applyBorder="1"/>
    <xf numFmtId="0" fontId="14" fillId="0" borderId="66" xfId="0" applyFont="1" applyBorder="1" applyAlignment="1" applyProtection="1">
      <alignment horizontal="left"/>
      <protection locked="0"/>
    </xf>
    <xf numFmtId="0" fontId="14" fillId="0" borderId="67" xfId="0" applyFont="1" applyBorder="1" applyAlignment="1" applyProtection="1">
      <alignment horizontal="left"/>
      <protection locked="0"/>
    </xf>
    <xf numFmtId="0" fontId="14" fillId="0" borderId="67" xfId="0" applyFont="1" applyBorder="1"/>
    <xf numFmtId="0" fontId="14" fillId="0" borderId="68" xfId="0" applyFont="1" applyBorder="1"/>
    <xf numFmtId="0" fontId="20" fillId="0" borderId="10" xfId="0" applyFont="1" applyBorder="1" applyAlignment="1">
      <alignment vertical="justify" wrapText="1"/>
    </xf>
    <xf numFmtId="0" fontId="20" fillId="0" borderId="6" xfId="0" applyFont="1" applyBorder="1" applyAlignment="1">
      <alignment vertical="justify" wrapText="1"/>
    </xf>
    <xf numFmtId="4" fontId="19" fillId="0" borderId="10" xfId="0" applyNumberFormat="1" applyFont="1" applyBorder="1" applyAlignment="1">
      <alignment horizontal="right" wrapText="1"/>
    </xf>
    <xf numFmtId="4" fontId="19" fillId="0" borderId="6" xfId="0" applyNumberFormat="1" applyFont="1" applyBorder="1" applyAlignment="1">
      <alignment horizontal="right" wrapText="1"/>
    </xf>
    <xf numFmtId="0" fontId="71" fillId="0" borderId="13" xfId="0" applyFont="1" applyBorder="1" applyAlignment="1">
      <alignment horizontal="center" wrapText="1"/>
    </xf>
    <xf numFmtId="0" fontId="71" fillId="7" borderId="37" xfId="0" applyFont="1" applyFill="1" applyBorder="1" applyAlignment="1" applyProtection="1">
      <alignment horizontal="left" wrapText="1"/>
      <protection locked="0"/>
    </xf>
    <xf numFmtId="0" fontId="71" fillId="7" borderId="25" xfId="0" applyFont="1" applyFill="1" applyBorder="1" applyAlignment="1" applyProtection="1">
      <alignment horizontal="left" wrapText="1"/>
      <protection locked="0"/>
    </xf>
    <xf numFmtId="0" fontId="32" fillId="7" borderId="24" xfId="0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 xr:uid="{0862062C-52CD-4774-AD47-A068D3BC600D}"/>
  </cellStyles>
  <dxfs count="0"/>
  <tableStyles count="0" defaultTableStyle="TableStyleMedium2" defaultPivotStyle="PivotStyleLight16"/>
  <colors>
    <mruColors>
      <color rgb="FF763A51"/>
      <color rgb="FF00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19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17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externalLink" Target="externalLinks/externalLink20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110522\&#1056;&#1072;&#1073;&#1086;&#1095;&#1080;&#1081;%20&#1089;&#1090;&#1086;&#1083;\&#1057;.&#1040;\2022\&#1055;&#1088;&#1077;&#1081;&#1089;&#1082;&#1091;&#1088;&#1072;&#1085;&#1090;\&#1055;&#1056;&#1045;&#1049;&#1057;&#1050;&#1059;&#1056;&#1040;&#1053;&#1058;%20%20&#8212;%20&#1076;&#1077;&#1081;&#1089;&#1090;%20&#1085;&#1072;%2005.08.2022%20%20&#82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110522\&#1056;&#1072;&#1073;&#1086;&#1095;&#1080;&#1081;%20&#1089;&#1090;&#1086;&#1083;\&#1057;.&#1040;\2023\&#1055;&#1056;&#1045;&#1049;&#1057;&#1050;&#1059;&#1056;&#1040;&#1053;&#1058;\&#1055;&#1056;&#1045;&#1049;&#1057;&#1050;&#1059;&#1056;&#1040;&#1053;&#1058;%20%20&#8212;%20&#1076;&#1077;&#1081;&#1089;&#1090;%20&#1085;&#1072;%2023.05.2023%20%20&#8212;%20&#1083;&#1086;&#1088;%20&#1080;%20&#1072;&#1085;&#1077;&#1089;&#109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110522\&#1056;&#1072;&#1073;&#1086;&#1095;&#1080;&#1081;%20&#1089;&#1090;&#1086;&#1083;\&#1057;.&#1040;\2023\&#1055;&#1056;&#1045;&#1049;&#1057;&#1050;&#1059;&#1056;&#1040;&#1053;&#1058;\&#1055;&#1056;&#1045;&#1049;&#1057;&#1050;&#1059;&#1056;&#1040;&#1053;&#1058;%20%20&#8212;%20&#1076;&#1077;&#1081;&#1089;&#1090;%20&#1085;&#1072;%2020.02.2023%20%20&#8212;&#1059;&#1047;&#10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&#1055;&#1088;&#1077;&#1081;&#1089;&#1082;&#1091;&#1088;&#1072;&#1085;&#1090;&#1099;\2013%20&#1055;&#1077;&#1088;&#1077;&#1095;&#1077;&#1085;&#1100;%20&#1087;&#1083;&#1072;&#1090;&#1085;&#1099;&#1093;%20&#1091;&#1089;&#1083;&#1091;&#1075;\&#1048;&#1085;&#1086;&#1089;&#1090;&#1088;&#1072;&#1085;&#1094;&#1099;%20&#1055;&#1088;&#1077;&#1081;&#1089;&#1082;&#1091;&#1088;&#1072;&#1085;&#1090;+&#1082;&#1072;&#1083;&#1100;&#1082;&#1091;&#1083;.%20&#1085;&#1072;%2011,06.2012\&#1050;&#1072;&#1083;&#1100;&#1082;&#1091;&#1083;-&#1080;&#1080;%20&#1085;&#1072;%2001.04.2012%20&#1080;&#1085;\01.04.12&#1087;&#1088;&#1086;&#1092;&#1086;&#1089;&#1084;&#1086;&#1090;&#1088;&#1099;%20&#1094;&#1077;&#1085;&#1099;%20&#1080;&#1085;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1056;&#1072;&#1073;&#1086;&#1095;&#1080;&#1081;%20&#1089;&#1090;&#1086;&#1083;\&#1053;&#1051;%201\2013\&#1055;&#1088;&#1077;&#1081;&#1089;&#1082;&#1091;&#1088;&#1072;&#1085;&#1090;&#1099;\&#1055;&#1088;&#1077;&#1081;&#1089;&#1082;&#1091;&#1088;&#1072;&#1085;&#1090;+&#1082;&#1072;&#1083;&#1100;&#1082;&#1091;&#1083;.%20&#1085;&#1072;%2022,01.2013\2013%20&#1050;&#1072;&#1083;&#1100;&#1082;&#1091;&#1083;-&#1080;&#1080;%20&#1085;&#1072;%2001.11.2012\09.04.13%20&#1087;&#1088;&#1086;&#1092;&#1086;&#1089;&#1084;&#1086;&#1090;&#1088;&#1099;%20&#1094;&#1077;&#1085;&#109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&#1055;&#1088;&#1077;&#1081;&#1089;&#1082;&#1091;&#1088;&#1072;&#1085;&#1090;&#1099;\2013%20&#1055;&#1077;&#1088;&#1077;&#1095;&#1077;&#1085;&#1100;%20&#1087;&#1083;&#1072;&#1090;&#1085;&#1099;&#1093;%20&#1091;&#1089;&#1083;&#1091;&#1075;\&#1048;&#1085;&#1086;&#1089;&#1090;&#1088;&#1072;&#1085;&#1094;&#1099;%20&#1055;&#1088;&#1077;&#1081;&#1089;&#1082;&#1091;&#1088;&#1072;&#1085;&#1090;+&#1082;&#1072;&#1083;&#1100;&#1082;&#1091;&#1083;.%20&#1085;&#1072;%2011,06.2012\&#1050;&#1072;&#1083;&#1100;&#1082;&#1091;&#1083;-&#1080;&#1080;%20&#1085;&#1072;%2001.04.2012%20&#1080;&#1085;\&#1094;&#1077;&#1085;&#1099;%20&#1092;&#1075;&#1076;&#1089;,&#1087;&#1088;&#1086;&#1082;&#1090;&#1086;&#1083;&#1086;&#1075;%20.01.04.2012%20&#1080;&#1085;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110522\&#1056;&#1072;&#1073;&#1086;&#1095;&#1080;&#1081;%20&#1089;&#1090;&#1086;&#1083;\&#1057;.&#1040;\2023\&#1055;&#1056;&#1045;&#1049;&#1057;&#1050;&#1059;&#1056;&#1040;&#1053;&#1058;\&#1055;&#1056;&#1045;&#1049;&#1057;&#1050;&#1059;&#1056;&#1040;&#1053;&#1058;%20%20&#8212;%20&#1085;&#1072;%2020.03.2023%20%20&#1048;&#1056;&#1058;%20&#1058;&#1101;&#1081;&#108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&#1055;&#1088;&#1077;&#1081;&#1089;&#1082;&#1091;&#1088;&#1072;&#1085;&#1090;&#1099;\2013%20&#1055;&#1077;&#1088;&#1077;&#1095;&#1077;&#1085;&#1100;%20&#1087;&#1083;&#1072;&#1090;&#1085;&#1099;&#1093;%20&#1091;&#1089;&#1083;&#1091;&#1075;\&#1048;&#1085;&#1086;&#1089;&#1090;&#1088;&#1072;&#1085;&#1094;&#1099;%20&#1055;&#1088;&#1077;&#1081;&#1089;&#1082;&#1091;&#1088;&#1072;&#1085;&#1090;+&#1082;&#1072;&#1083;&#1100;&#1082;&#1091;&#1083;.%20&#1085;&#1072;%2011,06.2012\&#1050;&#1072;&#1083;&#1100;&#1082;&#1091;&#1083;-&#1080;&#1080;%20&#1085;&#1072;%2001.04.2012%20&#1080;&#1085;\&#1062;&#1077;&#1085;&#1099;%20&#1059;&#1047;&#1048;%20&#1060;&#1044;&#1085;&#1072;%2001.04.12%20&#1080;&#1085;.,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&#1055;&#1088;&#1077;&#1081;&#1089;&#1082;&#1091;&#1088;&#1072;&#1085;&#1090;&#1099;\2013%20&#1055;&#1077;&#1088;&#1077;&#1095;&#1077;&#1085;&#1100;%20&#1087;&#1083;&#1072;&#1090;&#1085;&#1099;&#1093;%20&#1091;&#1089;&#1083;&#1091;&#1075;\&#1048;&#1085;&#1086;&#1089;&#1090;&#1088;&#1072;&#1085;&#1094;&#1099;%20&#1055;&#1088;&#1077;&#1081;&#1089;&#1082;&#1091;&#1088;&#1072;&#1085;&#1090;+&#1082;&#1072;&#1083;&#1100;&#1082;&#1091;&#1083;.%20&#1085;&#1072;%2011,06.2012\&#1050;&#1072;&#1083;&#1100;&#1082;&#1091;&#1083;-&#1080;&#1080;%20&#1085;&#1072;%2001.04.2012%20&#1080;&#1085;\&#1062;&#1077;&#1085;&#1099;%20&#1059;&#1047;&#1048;%20&#1060;&#1044;&#1085;&#1072;%2001.04.12%20&#1080;&#1085;.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&#1055;&#1088;&#1077;&#1081;&#1089;&#1082;&#1091;&#1088;&#1072;&#1085;&#1090;&#1099;\2013%20&#1055;&#1077;&#1088;&#1077;&#1095;&#1077;&#1085;&#1100;%20&#1087;&#1083;&#1072;&#1090;&#1085;&#1099;&#1093;%20&#1091;&#1089;&#1083;&#1091;&#1075;\&#1048;&#1085;&#1086;&#1089;&#1090;&#1088;&#1072;&#1085;&#1094;&#1099;%20&#1055;&#1088;&#1077;&#1081;&#1089;&#1082;&#1091;&#1088;&#1072;&#1085;&#1090;+&#1082;&#1072;&#1083;&#1100;&#1082;&#1091;&#1083;.%20&#1085;&#1072;%2011,06.2012\&#1050;&#1072;&#1083;&#1100;&#1082;&#1091;&#1083;-&#1080;&#1080;%20&#1085;&#1072;%2001.04.2012%20&#1080;&#1085;\&#1048;&#1056;&#1058;%2001.04.12%20&#1080;&#1085;.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&#1055;&#1088;&#1077;&#1081;&#1089;&#1082;&#1091;&#1088;&#1072;&#1085;&#1090;&#1099;\2013%20&#1055;&#1077;&#1088;&#1077;&#1095;&#1077;&#1085;&#1100;%20&#1087;&#1083;&#1072;&#1090;&#1085;&#1099;&#1093;%20&#1091;&#1089;&#1083;&#1091;&#1075;\&#1048;&#1085;&#1086;&#1089;&#1090;&#1088;&#1072;&#1085;&#1094;&#1099;%20&#1055;&#1088;&#1077;&#1081;&#1089;&#1082;&#1091;&#1088;&#1072;&#1085;&#1090;+&#1082;&#1072;&#1083;&#1100;&#1082;&#1091;&#1083;.%20&#1085;&#1072;%2011,06.2012\&#1050;&#1072;&#1083;&#1100;&#1082;&#1091;&#1083;-&#1080;&#1080;%20&#1085;&#1072;%2001.04.2012%20&#1080;&#1085;\&#1060;&#1080;&#1079;&#1080;&#1086;%2001.04.12%20&#1080;&#108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1056;&#1072;&#1073;&#1086;&#1095;&#1080;&#1081;%20&#1089;&#1090;&#1086;&#1083;\&#1053;&#1051;%201\2013.1\&#1055;&#1088;&#1077;&#1081;&#1089;&#1082;&#1091;&#1088;&#1072;&#1085;&#1090;&#1099;\2013%20&#1055;&#1077;&#1088;&#1077;&#1095;&#1077;&#1085;&#1100;%20&#1087;&#1083;&#1072;&#1090;&#1085;&#1099;&#1093;%20&#1091;&#1089;&#1083;&#1091;&#1075;\&#1041;&#1077;&#1083;&#1086;&#1088;&#1091;&#1089;&#1099;%20&#1087;&#1077;&#1088;&#1077;&#1095;&#1077;&#1085;&#1100;%20&#1087;&#1083;.&#1091;&#1089;&#1083;&#1091;&#1075;\&#1055;&#1088;&#1077;&#1081;&#1089;&#1082;&#1091;&#1088;&#1072;&#1085;&#1090;+&#1082;&#1072;&#1083;&#1100;&#1082;&#1091;&#1083;.%20&#1085;&#1072;%2022,01.2013\&#1050;&#1072;&#1083;&#1100;&#1082;&#1091;&#1083;-&#1080;&#1080;%20&#1085;&#1072;%2001.11.2012\01.10.12%20&#1094;&#1077;&#1085;&#1099;%20&#1088;&#1077;&#1085;&#1090;&#1075;&#1077;&#108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&#1055;&#1088;&#1077;&#1081;&#1089;&#1082;&#1091;&#1088;&#1072;&#1085;&#1090;&#1099;\2013%20&#1055;&#1077;&#1088;&#1077;&#1095;&#1077;&#1085;&#1100;%20&#1087;&#1083;&#1072;&#1090;&#1085;&#1099;&#1093;%20&#1091;&#1089;&#1083;&#1091;&#1075;\&#1048;&#1085;&#1086;&#1089;&#1090;&#1088;&#1072;&#1085;&#1094;&#1099;%20&#1055;&#1088;&#1077;&#1081;&#1089;&#1082;&#1091;&#1088;&#1072;&#1085;&#1090;+&#1082;&#1072;&#1083;&#1100;&#1082;&#1091;&#1083;.%20&#1085;&#1072;%2011,06.2012\&#1050;&#1072;&#1083;&#1100;&#1082;&#1091;&#1083;-&#1080;&#1080;%20&#1085;&#1072;%2001.04.2012%20&#1080;&#1085;\01.04.12%20&#1094;&#1077;&#1085;&#1099;%20&#1083;&#1072;&#1073;&#1086;&#1088;&#1072;&#1090;&#1086;&#1088;&#1080;&#1103;%20%20&#1080;&#1085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1056;&#1072;&#1073;&#1086;&#1095;&#1080;&#1081;%20&#1089;&#1090;&#1086;&#1083;\&#1053;&#1051;%201\2013.1\&#1055;&#1088;&#1077;&#1081;&#1089;&#1082;&#1091;&#1088;&#1072;&#1085;&#1090;&#1099;\2013%20&#1055;&#1077;&#1088;&#1077;&#1095;&#1077;&#1085;&#1100;%20&#1087;&#1083;&#1072;&#1090;&#1085;&#1099;&#1093;%20&#1091;&#1089;&#1083;&#1091;&#1075;\&#1041;&#1077;&#1083;&#1086;&#1088;&#1091;&#1089;&#1099;%20&#1087;&#1077;&#1088;&#1077;&#1095;&#1077;&#1085;&#1100;%20&#1087;&#1083;.&#1091;&#1089;&#1083;&#1091;&#1075;\04.18.2013%20&#1055;&#1077;&#1088;&#1077;&#1095;&#1077;&#1085;&#1100;%20&#1091;&#1089;&#1083;&#1091;&#1075;%20(&#1087;&#1088;&#1077;&#1081;&#1089;&#1082;&#1091;&#1088;&#1072;&#1085;&#1090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1056;&#1072;&#1073;&#1086;&#1095;&#1080;&#1081;%20&#1089;&#1090;&#1086;&#1083;\&#1053;&#1051;%201\2013.1\&#1055;&#1088;&#1077;&#1081;&#1089;&#1082;&#1091;&#1088;&#1072;&#1085;&#1090;&#1099;\2013%20&#1055;&#1077;&#1088;&#1077;&#1095;&#1077;&#1085;&#1100;%20&#1087;&#1083;&#1072;&#1090;&#1085;&#1099;&#1093;%20&#1091;&#1089;&#1083;&#1091;&#1075;\&#1041;&#1077;&#1083;&#1086;&#1088;&#1091;&#1089;&#1099;%20&#1087;&#1077;&#1088;&#1077;&#1095;&#1077;&#1085;&#1100;%20&#1087;&#1083;.&#1091;&#1089;&#1083;&#1091;&#1075;\&#1055;&#1088;&#1077;&#1081;&#1089;&#1082;&#1091;&#1088;&#1072;&#1085;&#1090;+&#1082;&#1072;&#1083;&#1100;&#1082;&#1091;&#1083;.%20&#1085;&#1072;%2022,01.2013\&#1050;&#1072;&#1083;&#1100;&#1082;&#1091;&#1083;-&#1080;&#1080;%20&#1085;&#1072;%2001.11.2012\09.11.12%20&#1094;&#1077;&#1085;&#1099;%20&#1083;&#1072;&#1073;&#1086;&#1088;&#1072;&#1090;&#1086;&#1088;&#1080;&#11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1056;&#1072;&#1073;&#1086;&#1095;&#1080;&#1081;%20&#1089;&#1090;&#1086;&#1083;\&#1053;&#1051;%201\2013.1\&#1055;&#1088;&#1077;&#1081;&#1089;&#1082;&#1091;&#1088;&#1072;&#1085;&#1090;&#1099;\2013%20&#1055;&#1077;&#1088;&#1077;&#1095;&#1077;&#1085;&#1100;%20&#1087;&#1083;&#1072;&#1090;&#1085;&#1099;&#1093;%20&#1091;&#1089;&#1083;&#1091;&#1075;\&#1041;&#1077;&#1083;&#1086;&#1088;&#1091;&#1089;&#1099;%20&#1087;&#1077;&#1088;&#1077;&#1095;&#1077;&#1085;&#1100;%20&#1087;&#1083;.&#1091;&#1089;&#1083;&#1091;&#1075;\&#1055;&#1088;&#1077;&#1081;&#1089;&#1082;&#1091;&#1088;&#1072;&#1085;&#1090;+&#1082;&#1072;&#1083;&#1100;&#1082;&#1091;&#1083;.%20&#1085;&#1072;%2022,01.2013\&#1050;&#1072;&#1083;&#1100;&#1082;&#1091;&#1083;-&#1080;&#1080;%20&#1085;&#1072;%2001.11.2012\&#1050;&#1072;&#1083;&#1100;&#1082;&#1091;&#1083;-&#1080;&#1080;%20&#1085;&#1072;%2001.10.2012\01.10.12%20&#1094;&#1077;&#1085;&#1099;%20&#1083;&#1072;&#1073;&#1086;&#1088;&#1072;&#1090;&#1086;&#1088;&#1080;&#110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110522\&#1056;&#1072;&#1073;&#1086;&#1095;&#1080;&#1081;%20&#1089;&#1090;&#1086;&#1083;\&#1057;.&#1040;\2023\&#1055;&#1056;&#1045;&#1049;&#1057;&#1050;&#1059;&#1056;&#1040;&#1053;&#1058;\&#1055;&#1056;&#1045;&#1049;&#1057;&#1050;&#1059;&#1056;&#1040;&#1053;&#1058;%20%20&#8212;%20&#1085;&#1086;&#1074;&#1099;&#1081;%20&#1085;&#1072;%2001.07.2023%20%20&#1093;&#1080;&#1088;&#1091;&#1088;&#1075;&#1080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110522\&#1056;&#1072;&#1073;&#1086;&#1095;&#1080;&#1081;%20&#1089;&#1090;&#1086;&#1083;\&#1057;.&#1040;\2023\&#1058;&#1072;&#1088;&#1080;&#1092;&#1099;%20&#1085;&#1072;%20&#1087;&#1083;&#1072;&#1090;&#1085;&#1099;&#1077;\&#1051;&#1054;&#1056;\&#1091;&#1074;&#1086;&#1083;&#1086;&#1087;&#1072;&#1083;&#1072;&#1090;&#1086;&#1092;&#1072;&#1088;&#1080;&#1085;&#1075;&#1086;&#1087;&#1083;&#1072;&#1089;&#1090;&#1080;&#1082;&#1072;\&#1055;&#1056;&#1045;&#1049;&#1057;&#1050;&#1059;&#1056;&#1040;&#1053;&#1058;%20%20&#8212;%20&#1076;&#1077;&#1081;&#1089;&#1090;%20&#1085;&#1072;%2010.05.2023%20%20&#821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110522\&#1056;&#1072;&#1073;&#1086;&#1095;&#1080;&#1081;%20&#1089;&#1090;&#1086;&#1083;\&#1057;.&#1040;\2023\&#1055;&#1056;&#1045;&#1049;&#1057;&#1050;&#1059;&#1056;&#1040;&#1053;&#1058;\&#1055;&#1056;&#1045;&#1049;&#1057;&#1050;&#1059;&#1056;&#1040;&#1053;&#1058;%20%20&#8212;%20&#1076;&#1077;&#1081;&#1089;&#1090;%20&#1085;&#1072;%2008.05.2023%20%20&#821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110522\&#1056;&#1072;&#1073;&#1086;&#1095;&#1080;&#1081;%20&#1089;&#1090;&#1086;&#1083;\&#1057;.&#1040;\2023\&#1055;&#1056;&#1045;&#1049;&#1057;&#1050;&#1059;&#1056;&#1040;&#1053;&#1058;\&#1055;&#1056;&#1045;&#1049;&#1057;&#1050;&#1059;&#1056;&#1040;&#1053;&#1058;%20%20&#8212;%20&#1076;&#1077;&#1081;&#1089;&#1090;%20&#1085;&#1072;%2001.05.2023%20%20&#82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лорусы страх. 03.01.18)"/>
      <sheetName val="белорусы вид на ж. 03.01.18)"/>
      <sheetName val="физио ингал СТР"/>
      <sheetName val="ИГна 1.04.изм на 5.08 (2)"/>
      <sheetName val="ИГна 1.04.изм на 5.08"/>
      <sheetName val="Физио ингал ИГ"/>
      <sheetName val=" РБ на 1.04.22 изм на 5.08"/>
      <sheetName val=" Физио ингал РБ"/>
      <sheetName val="ИРТ"/>
      <sheetName val="физио"/>
      <sheetName val="массаж"/>
      <sheetName val="ГБО"/>
      <sheetName val="УФО(РАО)"/>
      <sheetName val="УЗИ"/>
      <sheetName val="Ренген"/>
      <sheetName val="манипуляции"/>
      <sheetName val="Лаборат. страх."/>
      <sheetName val="Лаборат. бел. "/>
      <sheetName val="Лаборат. иностр. "/>
      <sheetName val="ПРплатн.п"/>
      <sheetName val="ПРрентген"/>
      <sheetName val="ПР КДЛ"/>
      <sheetName val="ПР ИРТ"/>
      <sheetName val="ПРфизио "/>
      <sheetName val="ПРузи +ФД"/>
      <sheetName val="ПРрао"/>
      <sheetName val="ПРгипо (2)"/>
      <sheetName val="ПРгип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I16">
            <v>1.1999999999999999E-3</v>
          </cell>
        </row>
      </sheetData>
      <sheetData sheetId="9">
        <row r="20">
          <cell r="H20">
            <v>0.19</v>
          </cell>
          <cell r="I20">
            <v>0.02</v>
          </cell>
          <cell r="K20">
            <v>1.6899999999999998E-2</v>
          </cell>
        </row>
        <row r="28">
          <cell r="H28">
            <v>0.19</v>
          </cell>
          <cell r="I28">
            <v>0.02</v>
          </cell>
          <cell r="K28">
            <v>1.6899999999999998E-2</v>
          </cell>
        </row>
        <row r="34">
          <cell r="H34">
            <v>0.06</v>
          </cell>
          <cell r="I34">
            <v>0.01</v>
          </cell>
          <cell r="K34">
            <v>5.7999999999999996E-3</v>
          </cell>
        </row>
        <row r="41">
          <cell r="H41">
            <v>0.43</v>
          </cell>
          <cell r="I41">
            <v>0.04</v>
          </cell>
          <cell r="K41">
            <v>3.9100000000000003E-2</v>
          </cell>
        </row>
        <row r="49">
          <cell r="H49">
            <v>0.16</v>
          </cell>
          <cell r="I49">
            <v>0.01</v>
          </cell>
          <cell r="K49">
            <v>1.4500000000000001E-2</v>
          </cell>
        </row>
        <row r="56">
          <cell r="H56">
            <v>0.31</v>
          </cell>
          <cell r="I56">
            <v>0.03</v>
          </cell>
          <cell r="K56">
            <v>2.8000000000000001E-2</v>
          </cell>
        </row>
        <row r="63">
          <cell r="H63">
            <v>0.31</v>
          </cell>
          <cell r="I63">
            <v>0.03</v>
          </cell>
          <cell r="K63">
            <v>2.8000000000000001E-2</v>
          </cell>
        </row>
        <row r="70">
          <cell r="H70">
            <v>0.31</v>
          </cell>
          <cell r="I70">
            <v>0.03</v>
          </cell>
          <cell r="K70">
            <v>2.8000000000000001E-2</v>
          </cell>
        </row>
        <row r="77">
          <cell r="H77">
            <v>0.31</v>
          </cell>
        </row>
        <row r="83">
          <cell r="H83">
            <v>0.06</v>
          </cell>
          <cell r="I83">
            <v>0.01</v>
          </cell>
          <cell r="K83">
            <v>5.7999999999999996E-3</v>
          </cell>
        </row>
        <row r="89">
          <cell r="H89">
            <v>0.06</v>
          </cell>
          <cell r="I89">
            <v>0.01</v>
          </cell>
          <cell r="K89">
            <v>5.7999999999999996E-3</v>
          </cell>
        </row>
        <row r="95">
          <cell r="H95">
            <v>0.06</v>
          </cell>
          <cell r="I95">
            <v>0.01</v>
          </cell>
          <cell r="K95">
            <v>5.7999999999999996E-3</v>
          </cell>
        </row>
        <row r="101">
          <cell r="H101">
            <v>0.06</v>
          </cell>
          <cell r="I101">
            <v>0.01</v>
          </cell>
          <cell r="K101">
            <v>5.7999999999999996E-3</v>
          </cell>
        </row>
        <row r="107">
          <cell r="H107">
            <v>0.06</v>
          </cell>
          <cell r="I107">
            <v>0.01</v>
          </cell>
          <cell r="K107">
            <v>5.7999999999999996E-3</v>
          </cell>
        </row>
        <row r="113">
          <cell r="H113">
            <v>0.06</v>
          </cell>
          <cell r="I113">
            <v>0.01</v>
          </cell>
          <cell r="K113">
            <v>5.7999999999999996E-3</v>
          </cell>
        </row>
        <row r="120">
          <cell r="H120">
            <v>0.06</v>
          </cell>
          <cell r="I120">
            <v>0.01</v>
          </cell>
          <cell r="K120">
            <v>5.7999999999999996E-3</v>
          </cell>
        </row>
        <row r="126">
          <cell r="H126">
            <v>0.06</v>
          </cell>
          <cell r="I126">
            <v>0.01</v>
          </cell>
        </row>
        <row r="173">
          <cell r="H173">
            <v>0.06</v>
          </cell>
          <cell r="I173">
            <v>0.01</v>
          </cell>
          <cell r="K173">
            <v>5.7999999999999996E-3</v>
          </cell>
        </row>
        <row r="179">
          <cell r="H179">
            <v>0.06</v>
          </cell>
          <cell r="I179">
            <v>0.01</v>
          </cell>
          <cell r="K179">
            <v>5.7999999999999996E-3</v>
          </cell>
        </row>
        <row r="190">
          <cell r="H190">
            <v>0.79</v>
          </cell>
          <cell r="I190">
            <v>7.0000000000000007E-2</v>
          </cell>
          <cell r="K190">
            <v>7.3200000000000001E-2</v>
          </cell>
        </row>
        <row r="199">
          <cell r="H199">
            <v>1.6</v>
          </cell>
          <cell r="I199">
            <v>0.15</v>
          </cell>
          <cell r="K199">
            <v>0.1452</v>
          </cell>
        </row>
        <row r="203">
          <cell r="H203">
            <v>0.01</v>
          </cell>
        </row>
        <row r="239">
          <cell r="H239">
            <v>0.3</v>
          </cell>
          <cell r="I239">
            <v>0.03</v>
          </cell>
        </row>
      </sheetData>
      <sheetData sheetId="10">
        <row r="18">
          <cell r="I18">
            <v>2.3199999999999998E-2</v>
          </cell>
        </row>
        <row r="19">
          <cell r="H19">
            <v>0.25</v>
          </cell>
          <cell r="I19">
            <v>0.02</v>
          </cell>
        </row>
        <row r="22">
          <cell r="I22">
            <v>1.7399999999999999E-2</v>
          </cell>
        </row>
        <row r="23">
          <cell r="H23">
            <v>0.19</v>
          </cell>
          <cell r="I23">
            <v>0.02</v>
          </cell>
        </row>
        <row r="26">
          <cell r="I26">
            <v>1.7399999999999999E-2</v>
          </cell>
        </row>
        <row r="27">
          <cell r="H27">
            <v>0.19</v>
          </cell>
          <cell r="I27">
            <v>0.02</v>
          </cell>
        </row>
        <row r="30">
          <cell r="I30">
            <v>1.7399999999999999E-2</v>
          </cell>
        </row>
        <row r="31">
          <cell r="H31">
            <v>0.19</v>
          </cell>
          <cell r="I31">
            <v>0.02</v>
          </cell>
        </row>
        <row r="34">
          <cell r="I34">
            <v>1.7399999999999999E-2</v>
          </cell>
        </row>
        <row r="35">
          <cell r="H35">
            <v>0.19</v>
          </cell>
          <cell r="I35">
            <v>0.02</v>
          </cell>
        </row>
        <row r="38">
          <cell r="I38">
            <v>1.7399999999999999E-2</v>
          </cell>
        </row>
        <row r="39">
          <cell r="H39">
            <v>0.19</v>
          </cell>
          <cell r="I39">
            <v>0.02</v>
          </cell>
        </row>
        <row r="43">
          <cell r="H43">
            <v>0</v>
          </cell>
        </row>
        <row r="46">
          <cell r="I46">
            <v>1.7399999999999999E-2</v>
          </cell>
        </row>
        <row r="47">
          <cell r="H47">
            <v>0.19</v>
          </cell>
          <cell r="I47">
            <v>0.02</v>
          </cell>
        </row>
        <row r="50">
          <cell r="I50">
            <v>1.7399999999999999E-2</v>
          </cell>
        </row>
        <row r="51">
          <cell r="H51">
            <v>0.19</v>
          </cell>
          <cell r="I51">
            <v>0.02</v>
          </cell>
        </row>
        <row r="54">
          <cell r="I54">
            <v>1.7399999999999999E-2</v>
          </cell>
        </row>
        <row r="55">
          <cell r="H55">
            <v>0.19</v>
          </cell>
          <cell r="I55">
            <v>0.02</v>
          </cell>
        </row>
        <row r="58">
          <cell r="I58">
            <v>1.7399999999999999E-2</v>
          </cell>
        </row>
        <row r="59">
          <cell r="H59">
            <v>0.19</v>
          </cell>
          <cell r="I59">
            <v>0.02</v>
          </cell>
        </row>
        <row r="62">
          <cell r="I62">
            <v>2.9000000000000001E-2</v>
          </cell>
        </row>
        <row r="63">
          <cell r="H63">
            <v>0.31</v>
          </cell>
          <cell r="I63">
            <v>0.03</v>
          </cell>
        </row>
        <row r="66">
          <cell r="I66">
            <v>2.9000000000000001E-2</v>
          </cell>
        </row>
        <row r="67">
          <cell r="H67">
            <v>0.31</v>
          </cell>
          <cell r="I67">
            <v>0.03</v>
          </cell>
        </row>
        <row r="71">
          <cell r="H71">
            <v>0.31</v>
          </cell>
          <cell r="I71">
            <v>0.03</v>
          </cell>
        </row>
        <row r="74">
          <cell r="I74">
            <v>1.7399999999999999E-2</v>
          </cell>
        </row>
        <row r="75">
          <cell r="H75">
            <v>0.19</v>
          </cell>
          <cell r="I75">
            <v>0.02</v>
          </cell>
        </row>
        <row r="78">
          <cell r="I78">
            <v>1.7399999999999999E-2</v>
          </cell>
        </row>
        <row r="79">
          <cell r="H79">
            <v>0.19</v>
          </cell>
          <cell r="I79">
            <v>0.02</v>
          </cell>
        </row>
        <row r="82">
          <cell r="I82">
            <v>2.9000000000000001E-2</v>
          </cell>
        </row>
        <row r="83">
          <cell r="H83">
            <v>0.31</v>
          </cell>
          <cell r="I83">
            <v>0.03</v>
          </cell>
        </row>
        <row r="86">
          <cell r="I86">
            <v>2.9000000000000001E-2</v>
          </cell>
        </row>
        <row r="87">
          <cell r="H87">
            <v>0.31</v>
          </cell>
          <cell r="I87">
            <v>0.03</v>
          </cell>
        </row>
        <row r="90">
          <cell r="I90">
            <v>1.7399999999999999E-2</v>
          </cell>
        </row>
        <row r="91">
          <cell r="H91">
            <v>0.19</v>
          </cell>
          <cell r="I91">
            <v>0.02</v>
          </cell>
        </row>
        <row r="94">
          <cell r="I94">
            <v>1.7399999999999999E-2</v>
          </cell>
        </row>
        <row r="95">
          <cell r="H95">
            <v>0.19</v>
          </cell>
          <cell r="I95">
            <v>0.02</v>
          </cell>
        </row>
        <row r="98">
          <cell r="I98">
            <v>1.7399999999999999E-2</v>
          </cell>
        </row>
        <row r="99">
          <cell r="H99">
            <v>0.19</v>
          </cell>
          <cell r="I99">
            <v>0.02</v>
          </cell>
        </row>
        <row r="102">
          <cell r="I102">
            <v>1.7399999999999999E-2</v>
          </cell>
        </row>
        <row r="103">
          <cell r="H103">
            <v>0.19</v>
          </cell>
          <cell r="I103">
            <v>0.02</v>
          </cell>
        </row>
        <row r="107">
          <cell r="H107">
            <v>0.19</v>
          </cell>
        </row>
        <row r="112">
          <cell r="H112">
            <v>0.01</v>
          </cell>
          <cell r="I112">
            <v>0</v>
          </cell>
        </row>
      </sheetData>
      <sheetData sheetId="11">
        <row r="32">
          <cell r="H32">
            <v>0.09</v>
          </cell>
          <cell r="I32">
            <v>0.01</v>
          </cell>
          <cell r="J32">
            <v>8.3999999999999995E-3</v>
          </cell>
        </row>
      </sheetData>
      <sheetData sheetId="12">
        <row r="32">
          <cell r="H32">
            <v>9.56</v>
          </cell>
          <cell r="I32">
            <v>0.01</v>
          </cell>
        </row>
        <row r="44">
          <cell r="H44">
            <v>3.38</v>
          </cell>
          <cell r="I44">
            <v>0</v>
          </cell>
        </row>
        <row r="61">
          <cell r="H61">
            <v>53.94</v>
          </cell>
          <cell r="I61">
            <v>0</v>
          </cell>
        </row>
        <row r="78">
          <cell r="H78">
            <v>53.94</v>
          </cell>
          <cell r="I78">
            <v>0</v>
          </cell>
        </row>
      </sheetData>
      <sheetData sheetId="13">
        <row r="35">
          <cell r="K35">
            <v>2.7000000000000001E-3</v>
          </cell>
        </row>
        <row r="36">
          <cell r="K36">
            <v>0</v>
          </cell>
        </row>
        <row r="41">
          <cell r="H41">
            <v>0.16</v>
          </cell>
          <cell r="I41">
            <v>0</v>
          </cell>
        </row>
        <row r="54">
          <cell r="K54">
            <v>2.7000000000000001E-3</v>
          </cell>
        </row>
        <row r="55">
          <cell r="K55">
            <v>0</v>
          </cell>
        </row>
        <row r="60">
          <cell r="H60">
            <v>0.13</v>
          </cell>
          <cell r="I60">
            <v>0</v>
          </cell>
        </row>
        <row r="64">
          <cell r="K64">
            <v>2.7000000000000001E-3</v>
          </cell>
        </row>
        <row r="65">
          <cell r="K65">
            <v>0</v>
          </cell>
        </row>
        <row r="70">
          <cell r="H70">
            <v>0.14000000000000001</v>
          </cell>
          <cell r="I70">
            <v>0</v>
          </cell>
        </row>
        <row r="74">
          <cell r="K74">
            <v>2.7000000000000001E-3</v>
          </cell>
        </row>
        <row r="75">
          <cell r="K75">
            <v>0</v>
          </cell>
        </row>
        <row r="79">
          <cell r="H79">
            <v>0.13</v>
          </cell>
          <cell r="I79">
            <v>0</v>
          </cell>
        </row>
        <row r="83">
          <cell r="K83">
            <v>2.7000000000000001E-3</v>
          </cell>
        </row>
        <row r="84">
          <cell r="K84">
            <v>0</v>
          </cell>
        </row>
        <row r="89">
          <cell r="H89">
            <v>0.13</v>
          </cell>
          <cell r="I89">
            <v>0</v>
          </cell>
        </row>
        <row r="93">
          <cell r="K93">
            <v>2.7000000000000001E-3</v>
          </cell>
        </row>
        <row r="94">
          <cell r="K94">
            <v>0</v>
          </cell>
        </row>
        <row r="98">
          <cell r="H98">
            <v>0.16</v>
          </cell>
          <cell r="I98">
            <v>0</v>
          </cell>
        </row>
        <row r="107">
          <cell r="H107">
            <v>0.14000000000000001</v>
          </cell>
          <cell r="I107">
            <v>0</v>
          </cell>
        </row>
        <row r="111">
          <cell r="K111">
            <v>2.7000000000000001E-3</v>
          </cell>
        </row>
        <row r="112">
          <cell r="K112">
            <v>0</v>
          </cell>
        </row>
        <row r="116">
          <cell r="H116">
            <v>0.14000000000000001</v>
          </cell>
          <cell r="I116">
            <v>0</v>
          </cell>
        </row>
        <row r="121">
          <cell r="K121">
            <v>0</v>
          </cell>
        </row>
        <row r="126">
          <cell r="H126">
            <v>0.13</v>
          </cell>
          <cell r="I126">
            <v>0</v>
          </cell>
        </row>
        <row r="130">
          <cell r="K130">
            <v>2.7000000000000001E-3</v>
          </cell>
        </row>
        <row r="131">
          <cell r="K131">
            <v>0</v>
          </cell>
        </row>
        <row r="135">
          <cell r="H135">
            <v>0.13</v>
          </cell>
          <cell r="I135">
            <v>0</v>
          </cell>
        </row>
        <row r="139">
          <cell r="K139">
            <v>2.7000000000000001E-3</v>
          </cell>
        </row>
        <row r="140">
          <cell r="K140">
            <v>0</v>
          </cell>
        </row>
        <row r="145">
          <cell r="H145">
            <v>0.14000000000000001</v>
          </cell>
          <cell r="I145">
            <v>0</v>
          </cell>
        </row>
        <row r="149">
          <cell r="K149">
            <v>2.7000000000000001E-3</v>
          </cell>
        </row>
        <row r="150">
          <cell r="K150">
            <v>0</v>
          </cell>
        </row>
        <row r="155">
          <cell r="H155">
            <v>0.14000000000000001</v>
          </cell>
          <cell r="I155">
            <v>0</v>
          </cell>
        </row>
        <row r="172">
          <cell r="K172">
            <v>2.5000000000000001E-3</v>
          </cell>
        </row>
        <row r="175">
          <cell r="K175">
            <v>2.1999999999999999E-2</v>
          </cell>
        </row>
        <row r="176">
          <cell r="H176">
            <v>0.27</v>
          </cell>
          <cell r="I176">
            <v>0.02</v>
          </cell>
        </row>
        <row r="204">
          <cell r="H204">
            <v>0.09</v>
          </cell>
          <cell r="I204">
            <v>0.01</v>
          </cell>
        </row>
        <row r="208">
          <cell r="K208">
            <v>0.16600000000000001</v>
          </cell>
        </row>
        <row r="210">
          <cell r="K210">
            <v>2.5499999999999998E-2</v>
          </cell>
        </row>
        <row r="212">
          <cell r="H212">
            <v>1.99</v>
          </cell>
          <cell r="I212">
            <v>0.19</v>
          </cell>
        </row>
        <row r="223">
          <cell r="K223">
            <v>2.4E-2</v>
          </cell>
        </row>
        <row r="224">
          <cell r="K224">
            <v>5.0000000000000001E-3</v>
          </cell>
        </row>
        <row r="226">
          <cell r="H226">
            <v>0.28000000000000003</v>
          </cell>
          <cell r="I226">
            <v>0.03</v>
          </cell>
        </row>
        <row r="231">
          <cell r="K231">
            <v>5.5999999999999999E-3</v>
          </cell>
        </row>
        <row r="235">
          <cell r="K235">
            <v>2.2000000000000001E-3</v>
          </cell>
        </row>
        <row r="237">
          <cell r="H237">
            <v>0.1</v>
          </cell>
          <cell r="I237">
            <v>0.01</v>
          </cell>
        </row>
        <row r="247">
          <cell r="K247">
            <v>2.5000000000000001E-3</v>
          </cell>
        </row>
        <row r="250">
          <cell r="K250">
            <v>2.1999999999999999E-2</v>
          </cell>
        </row>
        <row r="251">
          <cell r="H251">
            <v>0.27</v>
          </cell>
          <cell r="I251">
            <v>0.02</v>
          </cell>
        </row>
        <row r="255">
          <cell r="K255">
            <v>6.0499999999999998E-2</v>
          </cell>
        </row>
        <row r="257">
          <cell r="K257">
            <v>7.1000000000000004E-3</v>
          </cell>
        </row>
        <row r="260">
          <cell r="H260">
            <v>0.73</v>
          </cell>
          <cell r="I260">
            <v>0.06</v>
          </cell>
        </row>
        <row r="264">
          <cell r="K264">
            <v>2.7000000000000001E-3</v>
          </cell>
        </row>
        <row r="265">
          <cell r="K265">
            <v>0</v>
          </cell>
        </row>
        <row r="270">
          <cell r="H270">
            <v>0.14000000000000001</v>
          </cell>
          <cell r="I270">
            <v>0</v>
          </cell>
        </row>
        <row r="274">
          <cell r="K274">
            <v>1.2500000000000001E-2</v>
          </cell>
        </row>
        <row r="275">
          <cell r="K275">
            <v>6.1100000000000002E-2</v>
          </cell>
        </row>
        <row r="279">
          <cell r="H279">
            <v>0.77</v>
          </cell>
          <cell r="I279">
            <v>7.0000000000000007E-2</v>
          </cell>
        </row>
        <row r="283">
          <cell r="K283">
            <v>0</v>
          </cell>
        </row>
        <row r="285">
          <cell r="H285">
            <v>0.31</v>
          </cell>
          <cell r="I285">
            <v>0</v>
          </cell>
          <cell r="K285">
            <v>2.7000000000000001E-3</v>
          </cell>
        </row>
        <row r="289">
          <cell r="K289">
            <v>0</v>
          </cell>
        </row>
        <row r="291">
          <cell r="H291">
            <v>0.31</v>
          </cell>
          <cell r="I291">
            <v>0</v>
          </cell>
          <cell r="K291">
            <v>2.7000000000000001E-3</v>
          </cell>
        </row>
      </sheetData>
      <sheetData sheetId="14">
        <row r="19">
          <cell r="H19">
            <v>1.65</v>
          </cell>
          <cell r="I19">
            <v>0</v>
          </cell>
        </row>
        <row r="26">
          <cell r="H26">
            <v>3.26</v>
          </cell>
          <cell r="I26">
            <v>0</v>
          </cell>
        </row>
        <row r="33">
          <cell r="H33">
            <v>1.65</v>
          </cell>
          <cell r="I33">
            <v>0</v>
          </cell>
        </row>
        <row r="40">
          <cell r="H40">
            <v>3.26</v>
          </cell>
          <cell r="I40">
            <v>0</v>
          </cell>
        </row>
        <row r="48">
          <cell r="H48">
            <v>0.61</v>
          </cell>
          <cell r="I48">
            <v>0</v>
          </cell>
        </row>
        <row r="55">
          <cell r="H55">
            <v>1.19</v>
          </cell>
          <cell r="I55">
            <v>0</v>
          </cell>
        </row>
        <row r="63">
          <cell r="H63">
            <v>0.96</v>
          </cell>
          <cell r="I63">
            <v>0</v>
          </cell>
        </row>
        <row r="70">
          <cell r="H70">
            <v>1.89</v>
          </cell>
          <cell r="I70">
            <v>0</v>
          </cell>
        </row>
        <row r="77">
          <cell r="H77">
            <v>0.61</v>
          </cell>
          <cell r="I77">
            <v>0</v>
          </cell>
        </row>
        <row r="84">
          <cell r="H84">
            <v>0.61</v>
          </cell>
          <cell r="I84">
            <v>0</v>
          </cell>
        </row>
        <row r="91">
          <cell r="H91">
            <v>0.61</v>
          </cell>
          <cell r="I91">
            <v>0</v>
          </cell>
        </row>
        <row r="98">
          <cell r="H98">
            <v>0.96</v>
          </cell>
          <cell r="I98">
            <v>0</v>
          </cell>
        </row>
        <row r="106">
          <cell r="H106">
            <v>0.96</v>
          </cell>
          <cell r="I106">
            <v>0</v>
          </cell>
        </row>
        <row r="113">
          <cell r="H113">
            <v>0.96</v>
          </cell>
          <cell r="I113">
            <v>0</v>
          </cell>
        </row>
        <row r="121">
          <cell r="H121">
            <v>0.96</v>
          </cell>
          <cell r="I121">
            <v>0</v>
          </cell>
        </row>
        <row r="128">
          <cell r="H128">
            <v>3.26</v>
          </cell>
          <cell r="I128">
            <v>0</v>
          </cell>
        </row>
        <row r="136">
          <cell r="H136">
            <v>1.19</v>
          </cell>
          <cell r="I136">
            <v>0</v>
          </cell>
        </row>
        <row r="143">
          <cell r="H143">
            <v>1.65</v>
          </cell>
          <cell r="I143">
            <v>0</v>
          </cell>
        </row>
        <row r="150">
          <cell r="H150">
            <v>0.96</v>
          </cell>
          <cell r="I150">
            <v>0</v>
          </cell>
        </row>
        <row r="157">
          <cell r="H157">
            <v>0.96</v>
          </cell>
          <cell r="I157">
            <v>0</v>
          </cell>
        </row>
        <row r="164">
          <cell r="H164">
            <v>0.56999999999999995</v>
          </cell>
          <cell r="I164">
            <v>0</v>
          </cell>
        </row>
        <row r="171">
          <cell r="H171">
            <v>0.56999999999999995</v>
          </cell>
          <cell r="I171">
            <v>0</v>
          </cell>
        </row>
        <row r="178">
          <cell r="H178">
            <v>1.89</v>
          </cell>
          <cell r="I178">
            <v>0</v>
          </cell>
        </row>
        <row r="185">
          <cell r="H185">
            <v>0.96</v>
          </cell>
          <cell r="I185">
            <v>0</v>
          </cell>
        </row>
        <row r="199">
          <cell r="H199">
            <v>1.19</v>
          </cell>
          <cell r="I199">
            <v>0</v>
          </cell>
        </row>
        <row r="207">
          <cell r="H207">
            <v>0.96</v>
          </cell>
          <cell r="I207">
            <v>0</v>
          </cell>
        </row>
        <row r="214">
          <cell r="H214">
            <v>1.1000000000000001</v>
          </cell>
          <cell r="I214">
            <v>0</v>
          </cell>
        </row>
        <row r="221">
          <cell r="H221">
            <v>0.53</v>
          </cell>
          <cell r="I221">
            <v>0</v>
          </cell>
        </row>
        <row r="229">
          <cell r="H229">
            <v>1.65</v>
          </cell>
          <cell r="I229">
            <v>0</v>
          </cell>
        </row>
        <row r="236">
          <cell r="H236">
            <v>1.89</v>
          </cell>
          <cell r="I236">
            <v>0</v>
          </cell>
        </row>
        <row r="243">
          <cell r="H243">
            <v>0.61</v>
          </cell>
          <cell r="I243">
            <v>0</v>
          </cell>
        </row>
        <row r="250">
          <cell r="H250">
            <v>0.61</v>
          </cell>
          <cell r="I250">
            <v>0</v>
          </cell>
        </row>
        <row r="257">
          <cell r="H257">
            <v>0.56999999999999995</v>
          </cell>
          <cell r="I257">
            <v>0</v>
          </cell>
        </row>
        <row r="264">
          <cell r="H264">
            <v>1.65</v>
          </cell>
          <cell r="I264">
            <v>0</v>
          </cell>
        </row>
        <row r="272">
          <cell r="H272">
            <v>1.89</v>
          </cell>
          <cell r="I272">
            <v>0</v>
          </cell>
        </row>
        <row r="282">
          <cell r="H282">
            <v>10.15</v>
          </cell>
          <cell r="I282">
            <v>0</v>
          </cell>
        </row>
        <row r="289">
          <cell r="H289">
            <v>1.64</v>
          </cell>
          <cell r="I289">
            <v>0</v>
          </cell>
        </row>
        <row r="296">
          <cell r="H296">
            <v>1.64</v>
          </cell>
          <cell r="I296">
            <v>0</v>
          </cell>
        </row>
        <row r="300">
          <cell r="H300">
            <v>0.04</v>
          </cell>
          <cell r="I300">
            <v>0</v>
          </cell>
        </row>
        <row r="308">
          <cell r="H308">
            <v>1.89</v>
          </cell>
          <cell r="I308">
            <v>0</v>
          </cell>
        </row>
      </sheetData>
      <sheetData sheetId="15"/>
      <sheetData sheetId="16">
        <row r="29">
          <cell r="I29">
            <v>1.23</v>
          </cell>
        </row>
        <row r="255">
          <cell r="I255">
            <v>3.95</v>
          </cell>
          <cell r="J255">
            <v>0.35</v>
          </cell>
        </row>
        <row r="264">
          <cell r="I264">
            <v>4.5599999999999996</v>
          </cell>
          <cell r="J264">
            <v>0.01</v>
          </cell>
        </row>
        <row r="270">
          <cell r="I270">
            <v>10.51</v>
          </cell>
          <cell r="J270">
            <v>0</v>
          </cell>
        </row>
        <row r="278">
          <cell r="I278">
            <v>0.21</v>
          </cell>
          <cell r="J278">
            <v>0</v>
          </cell>
        </row>
        <row r="288">
          <cell r="I288">
            <v>0.2</v>
          </cell>
          <cell r="J288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АХ на 24.05.23"/>
      <sheetName val="ИГ НА 23.05.23"/>
      <sheetName val=" РБ на 24.05.23 "/>
      <sheetName val="лор"/>
      <sheetName val="прктология"/>
    </sheetNames>
    <sheetDataSet>
      <sheetData sheetId="0"/>
      <sheetData sheetId="1"/>
      <sheetData sheetId="2">
        <row r="17">
          <cell r="A17" t="str">
            <v>Операция септопластика с радиоволновой каутеризацией нижних носовых раковин</v>
          </cell>
        </row>
        <row r="36">
          <cell r="A36" t="str">
            <v>*Примечание: тариф и медикаменты расчитаны без учета стоимости носового тампона, который оплачивается пациентом отдельно(по желанию) в установленном законодательством порядке</v>
          </cell>
        </row>
      </sheetData>
      <sheetData sheetId="3">
        <row r="26">
          <cell r="H26">
            <v>21.5</v>
          </cell>
          <cell r="I26">
            <v>1.79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лорусы страх. 20.02.23)"/>
      <sheetName val="ИГ на 20.02.23"/>
      <sheetName val="РБ на 20.02.23"/>
      <sheetName val="ИРТ"/>
      <sheetName val="физио"/>
      <sheetName val="массаж"/>
      <sheetName val="ГБО"/>
      <sheetName val="УФО(РАО)"/>
      <sheetName val="УЗИ"/>
      <sheetName val="Ренген"/>
      <sheetName val="манипуляции"/>
      <sheetName val="Лаборат. страх."/>
      <sheetName val="Лаборат. бел. "/>
      <sheetName val="Лаборат. иностр. "/>
      <sheetName val="ПРплатн.п"/>
      <sheetName val="ПРрентген"/>
      <sheetName val="ПР КДЛ"/>
      <sheetName val="ПР ИРТ"/>
      <sheetName val="ПРфизио "/>
      <sheetName val="ПРузи +ФД"/>
      <sheetName val="ПРрао"/>
      <sheetName val="ПРгипо (2)"/>
      <sheetName val="ПРгипо"/>
    </sheetNames>
    <sheetDataSet>
      <sheetData sheetId="0"/>
      <sheetData sheetId="1">
        <row r="158">
          <cell r="A158" t="str">
            <v>Эхокардиография (М+В режим+ доплер+цветное картирование+тканевая доплерография)</v>
          </cell>
        </row>
        <row r="161">
          <cell r="A161" t="str">
            <v>Суставы парные (тазобедренный, коленный, плечевой, локтевой, голеностопный, лучезапястный)</v>
          </cell>
        </row>
        <row r="164">
          <cell r="A164" t="str">
            <v>Суставы непарные</v>
          </cell>
        </row>
        <row r="168">
          <cell r="A168" t="str">
            <v>Электромиграфия стандартная с исследованием моторных волокон</v>
          </cell>
        </row>
      </sheetData>
      <sheetData sheetId="2">
        <row r="6">
          <cell r="D6" t="str">
            <v>___________А.А.Какойченко</v>
          </cell>
        </row>
        <row r="78">
          <cell r="A78" t="str">
            <v>Эхокардиография (М+В режим+ доплер+цветное картирование+тканевая доплерография)</v>
          </cell>
        </row>
        <row r="81">
          <cell r="A81" t="str">
            <v>Суставы парные (тазобедренный, коленный, плечевой, локтевой, голеностопный, лучезапястный)</v>
          </cell>
        </row>
        <row r="84">
          <cell r="A84" t="str">
            <v>Суставы непарные</v>
          </cell>
        </row>
        <row r="112">
          <cell r="A112" t="str">
            <v>Электромиграфия стандартная с исследованием моторных волокон</v>
          </cell>
        </row>
      </sheetData>
      <sheetData sheetId="3">
        <row r="16">
          <cell r="I16">
            <v>1.1999999999999999E-3</v>
          </cell>
        </row>
        <row r="17">
          <cell r="H17">
            <v>0.01</v>
          </cell>
          <cell r="I17">
            <v>1.1999999999999999E-3</v>
          </cell>
        </row>
        <row r="22">
          <cell r="H22">
            <v>0.01</v>
          </cell>
          <cell r="I22">
            <v>1.1999999999999999E-3</v>
          </cell>
        </row>
        <row r="27">
          <cell r="H27">
            <v>0.01</v>
          </cell>
          <cell r="I27">
            <v>0</v>
          </cell>
        </row>
        <row r="33">
          <cell r="H33">
            <v>0.03</v>
          </cell>
          <cell r="I33">
            <v>4.0000000000000001E-3</v>
          </cell>
        </row>
        <row r="45">
          <cell r="H45">
            <v>2.81</v>
          </cell>
          <cell r="I45">
            <v>0.26</v>
          </cell>
        </row>
        <row r="56">
          <cell r="H56">
            <v>1.61</v>
          </cell>
          <cell r="I56">
            <v>0.15</v>
          </cell>
        </row>
        <row r="66">
          <cell r="H66">
            <v>0</v>
          </cell>
          <cell r="I66">
            <v>0</v>
          </cell>
        </row>
        <row r="76">
          <cell r="H76">
            <v>0</v>
          </cell>
          <cell r="I76">
            <v>0</v>
          </cell>
        </row>
        <row r="87">
          <cell r="H87">
            <v>0</v>
          </cell>
          <cell r="I87">
            <v>0</v>
          </cell>
        </row>
        <row r="97">
          <cell r="H97">
            <v>0</v>
          </cell>
          <cell r="I97">
            <v>0</v>
          </cell>
        </row>
        <row r="105">
          <cell r="H105">
            <v>0</v>
          </cell>
          <cell r="I105">
            <v>0</v>
          </cell>
        </row>
        <row r="115">
          <cell r="H115">
            <v>0</v>
          </cell>
          <cell r="I115">
            <v>0</v>
          </cell>
        </row>
        <row r="138">
          <cell r="H138">
            <v>2.59</v>
          </cell>
          <cell r="I138">
            <v>0.24</v>
          </cell>
        </row>
        <row r="149">
          <cell r="H149">
            <v>0</v>
          </cell>
          <cell r="I149">
            <v>0</v>
          </cell>
        </row>
        <row r="159">
          <cell r="H159">
            <v>0</v>
          </cell>
          <cell r="I159">
            <v>0</v>
          </cell>
        </row>
        <row r="179">
          <cell r="H179">
            <v>0.01</v>
          </cell>
          <cell r="I179">
            <v>1E-3</v>
          </cell>
        </row>
      </sheetData>
      <sheetData sheetId="4">
        <row r="20">
          <cell r="H20">
            <v>0.19</v>
          </cell>
          <cell r="I20">
            <v>0.02</v>
          </cell>
        </row>
        <row r="28">
          <cell r="H28">
            <v>0.19</v>
          </cell>
          <cell r="I28">
            <v>0.02</v>
          </cell>
        </row>
        <row r="34">
          <cell r="H34">
            <v>0.06</v>
          </cell>
          <cell r="I34">
            <v>0.01</v>
          </cell>
        </row>
        <row r="41">
          <cell r="H41">
            <v>0.43</v>
          </cell>
          <cell r="I41">
            <v>0.04</v>
          </cell>
        </row>
        <row r="49">
          <cell r="H49">
            <v>0.16</v>
          </cell>
          <cell r="I49">
            <v>0.01</v>
          </cell>
        </row>
        <row r="56">
          <cell r="H56">
            <v>0.31</v>
          </cell>
          <cell r="I56">
            <v>0.03</v>
          </cell>
        </row>
        <row r="63">
          <cell r="H63">
            <v>0.31</v>
          </cell>
          <cell r="I63">
            <v>0.03</v>
          </cell>
        </row>
        <row r="70">
          <cell r="H70">
            <v>0.31</v>
          </cell>
          <cell r="I70">
            <v>0.03</v>
          </cell>
        </row>
        <row r="77">
          <cell r="H77">
            <v>0.31</v>
          </cell>
        </row>
        <row r="83">
          <cell r="H83">
            <v>0.06</v>
          </cell>
          <cell r="I83">
            <v>0.01</v>
          </cell>
        </row>
        <row r="89">
          <cell r="H89">
            <v>0.06</v>
          </cell>
          <cell r="I89">
            <v>0.01</v>
          </cell>
        </row>
        <row r="95">
          <cell r="H95">
            <v>0.06</v>
          </cell>
          <cell r="I95">
            <v>0.01</v>
          </cell>
        </row>
        <row r="101">
          <cell r="H101">
            <v>0.06</v>
          </cell>
          <cell r="I101">
            <v>0.01</v>
          </cell>
        </row>
        <row r="107">
          <cell r="H107">
            <v>0.06</v>
          </cell>
          <cell r="I107">
            <v>0.01</v>
          </cell>
        </row>
        <row r="113">
          <cell r="H113">
            <v>0.06</v>
          </cell>
          <cell r="I113">
            <v>0.01</v>
          </cell>
        </row>
        <row r="120">
          <cell r="H120">
            <v>0.06</v>
          </cell>
          <cell r="I120">
            <v>0.01</v>
          </cell>
        </row>
        <row r="126">
          <cell r="H126">
            <v>0.06</v>
          </cell>
          <cell r="I126">
            <v>0.01</v>
          </cell>
        </row>
        <row r="173">
          <cell r="H173">
            <v>0.06</v>
          </cell>
          <cell r="I173">
            <v>0.01</v>
          </cell>
        </row>
        <row r="179">
          <cell r="H179">
            <v>0.06</v>
          </cell>
          <cell r="I179">
            <v>0.01</v>
          </cell>
        </row>
        <row r="190">
          <cell r="H190">
            <v>0.79</v>
          </cell>
          <cell r="I190">
            <v>7.0000000000000007E-2</v>
          </cell>
        </row>
        <row r="199">
          <cell r="H199">
            <v>1.6</v>
          </cell>
          <cell r="I199">
            <v>0.15</v>
          </cell>
        </row>
        <row r="203">
          <cell r="H203">
            <v>0.01</v>
          </cell>
        </row>
        <row r="207">
          <cell r="H207">
            <v>0.01</v>
          </cell>
        </row>
        <row r="218">
          <cell r="H218">
            <v>0</v>
          </cell>
          <cell r="I218">
            <v>0</v>
          </cell>
        </row>
        <row r="239">
          <cell r="H239">
            <v>0.3</v>
          </cell>
          <cell r="I239">
            <v>0.03</v>
          </cell>
        </row>
      </sheetData>
      <sheetData sheetId="5">
        <row r="18">
          <cell r="I18">
            <v>2.3199999999999998E-2</v>
          </cell>
        </row>
        <row r="19">
          <cell r="H19">
            <v>0.25</v>
          </cell>
          <cell r="I19">
            <v>0.02</v>
          </cell>
        </row>
        <row r="23">
          <cell r="H23">
            <v>0.19</v>
          </cell>
          <cell r="I23">
            <v>0.02</v>
          </cell>
        </row>
        <row r="27">
          <cell r="H27">
            <v>0.19</v>
          </cell>
          <cell r="I27">
            <v>0.02</v>
          </cell>
        </row>
        <row r="31">
          <cell r="H31">
            <v>0.19</v>
          </cell>
          <cell r="I31">
            <v>0.02</v>
          </cell>
        </row>
        <row r="35">
          <cell r="H35">
            <v>0.19</v>
          </cell>
          <cell r="I35">
            <v>0.02</v>
          </cell>
        </row>
        <row r="39">
          <cell r="H39">
            <v>0.19</v>
          </cell>
          <cell r="I39">
            <v>0.02</v>
          </cell>
        </row>
        <row r="43">
          <cell r="H43">
            <v>0</v>
          </cell>
        </row>
        <row r="47">
          <cell r="H47">
            <v>0.19</v>
          </cell>
          <cell r="I47">
            <v>0.02</v>
          </cell>
        </row>
        <row r="51">
          <cell r="H51">
            <v>0.19</v>
          </cell>
          <cell r="I51">
            <v>0.02</v>
          </cell>
        </row>
        <row r="55">
          <cell r="H55">
            <v>0.19</v>
          </cell>
          <cell r="I55">
            <v>0.02</v>
          </cell>
        </row>
        <row r="59">
          <cell r="H59">
            <v>0.19</v>
          </cell>
          <cell r="I59">
            <v>0.02</v>
          </cell>
        </row>
        <row r="63">
          <cell r="H63">
            <v>0.31</v>
          </cell>
          <cell r="I63">
            <v>0.03</v>
          </cell>
        </row>
        <row r="67">
          <cell r="H67">
            <v>0.31</v>
          </cell>
          <cell r="I67">
            <v>0.03</v>
          </cell>
        </row>
        <row r="71">
          <cell r="H71">
            <v>0.31</v>
          </cell>
          <cell r="I71">
            <v>0.03</v>
          </cell>
        </row>
        <row r="75">
          <cell r="H75">
            <v>0.19</v>
          </cell>
          <cell r="I75">
            <v>0.02</v>
          </cell>
        </row>
        <row r="79">
          <cell r="H79">
            <v>0.19</v>
          </cell>
          <cell r="I79">
            <v>0.02</v>
          </cell>
        </row>
        <row r="83">
          <cell r="H83">
            <v>0.31</v>
          </cell>
          <cell r="I83">
            <v>0.03</v>
          </cell>
        </row>
        <row r="87">
          <cell r="H87">
            <v>0.31</v>
          </cell>
          <cell r="I87">
            <v>0.03</v>
          </cell>
        </row>
        <row r="91">
          <cell r="H91">
            <v>0.19</v>
          </cell>
          <cell r="I91">
            <v>0.02</v>
          </cell>
        </row>
        <row r="95">
          <cell r="H95">
            <v>0.19</v>
          </cell>
          <cell r="I95">
            <v>0.02</v>
          </cell>
        </row>
        <row r="99">
          <cell r="H99">
            <v>0.19</v>
          </cell>
          <cell r="I99">
            <v>0.02</v>
          </cell>
        </row>
        <row r="103">
          <cell r="H103">
            <v>0.19</v>
          </cell>
          <cell r="I103">
            <v>0.02</v>
          </cell>
        </row>
        <row r="107">
          <cell r="H107">
            <v>0.19</v>
          </cell>
        </row>
        <row r="112">
          <cell r="H112">
            <v>0.01</v>
          </cell>
          <cell r="I112">
            <v>0</v>
          </cell>
        </row>
      </sheetData>
      <sheetData sheetId="6">
        <row r="32">
          <cell r="H32">
            <v>0.09</v>
          </cell>
          <cell r="I32">
            <v>0.01</v>
          </cell>
        </row>
      </sheetData>
      <sheetData sheetId="7">
        <row r="32">
          <cell r="H32">
            <v>9.56</v>
          </cell>
          <cell r="I32">
            <v>0.01</v>
          </cell>
        </row>
        <row r="44">
          <cell r="H44">
            <v>3.38</v>
          </cell>
          <cell r="I44">
            <v>0</v>
          </cell>
        </row>
        <row r="61">
          <cell r="H61">
            <v>53.94</v>
          </cell>
          <cell r="I61">
            <v>0</v>
          </cell>
        </row>
        <row r="78">
          <cell r="H78">
            <v>53.94</v>
          </cell>
          <cell r="I78">
            <v>0</v>
          </cell>
        </row>
      </sheetData>
      <sheetData sheetId="8">
        <row r="35">
          <cell r="K35">
            <v>4.3E-3</v>
          </cell>
        </row>
        <row r="41">
          <cell r="H41">
            <v>0.16</v>
          </cell>
          <cell r="I41">
            <v>0</v>
          </cell>
        </row>
        <row r="60">
          <cell r="H60">
            <v>0.12</v>
          </cell>
          <cell r="I60">
            <v>0</v>
          </cell>
        </row>
        <row r="70">
          <cell r="H70">
            <v>0.14000000000000001</v>
          </cell>
          <cell r="I70">
            <v>0</v>
          </cell>
        </row>
        <row r="79">
          <cell r="H79">
            <v>0.12</v>
          </cell>
          <cell r="I79">
            <v>0</v>
          </cell>
        </row>
        <row r="89">
          <cell r="H89">
            <v>0.12</v>
          </cell>
          <cell r="I89">
            <v>0</v>
          </cell>
        </row>
        <row r="98">
          <cell r="H98">
            <v>0.16</v>
          </cell>
          <cell r="I98">
            <v>0</v>
          </cell>
        </row>
        <row r="107">
          <cell r="H107">
            <v>0.14000000000000001</v>
          </cell>
          <cell r="I107">
            <v>0</v>
          </cell>
        </row>
        <row r="116">
          <cell r="H116">
            <v>0.14000000000000001</v>
          </cell>
          <cell r="I116">
            <v>0</v>
          </cell>
        </row>
        <row r="126">
          <cell r="H126">
            <v>0.12</v>
          </cell>
          <cell r="I126">
            <v>0</v>
          </cell>
        </row>
        <row r="135">
          <cell r="H135">
            <v>0.12</v>
          </cell>
          <cell r="I135">
            <v>0</v>
          </cell>
        </row>
        <row r="145">
          <cell r="H145">
            <v>0.14000000000000001</v>
          </cell>
          <cell r="I145">
            <v>0</v>
          </cell>
        </row>
        <row r="155">
          <cell r="H155">
            <v>0.14000000000000001</v>
          </cell>
          <cell r="I155">
            <v>0</v>
          </cell>
        </row>
        <row r="169">
          <cell r="H169">
            <v>0.14000000000000001</v>
          </cell>
          <cell r="I169">
            <v>0</v>
          </cell>
          <cell r="K169">
            <v>4.3E-3</v>
          </cell>
        </row>
        <row r="176">
          <cell r="H176">
            <v>0.26</v>
          </cell>
          <cell r="I176">
            <v>0.02</v>
          </cell>
        </row>
        <row r="204">
          <cell r="H204">
            <v>0.09</v>
          </cell>
          <cell r="I204">
            <v>0.01</v>
          </cell>
        </row>
        <row r="212">
          <cell r="H212">
            <v>2.0499999999999998</v>
          </cell>
          <cell r="I212">
            <v>0.2</v>
          </cell>
        </row>
        <row r="226">
          <cell r="H226">
            <v>0.3</v>
          </cell>
          <cell r="I226">
            <v>0.03</v>
          </cell>
        </row>
        <row r="237">
          <cell r="H237">
            <v>0.1</v>
          </cell>
          <cell r="I237">
            <v>0.01</v>
          </cell>
        </row>
        <row r="251">
          <cell r="H251">
            <v>0.26</v>
          </cell>
          <cell r="I251">
            <v>0.02</v>
          </cell>
        </row>
        <row r="260">
          <cell r="H260">
            <v>0.73</v>
          </cell>
          <cell r="I260">
            <v>0.06</v>
          </cell>
        </row>
        <row r="270">
          <cell r="I270">
            <v>0</v>
          </cell>
        </row>
        <row r="285">
          <cell r="I285">
            <v>0</v>
          </cell>
        </row>
        <row r="291">
          <cell r="H291">
            <v>0.28999999999999998</v>
          </cell>
          <cell r="I291">
            <v>0</v>
          </cell>
        </row>
        <row r="299">
          <cell r="H299">
            <v>0.1409</v>
          </cell>
          <cell r="I299">
            <v>4.3E-3</v>
          </cell>
        </row>
        <row r="301">
          <cell r="H301">
            <v>0.14000000000000001</v>
          </cell>
        </row>
        <row r="309">
          <cell r="H309">
            <v>0.23</v>
          </cell>
          <cell r="I309">
            <v>0</v>
          </cell>
        </row>
        <row r="315">
          <cell r="H315">
            <v>0.3</v>
          </cell>
          <cell r="I315">
            <v>0</v>
          </cell>
        </row>
        <row r="322">
          <cell r="H322">
            <v>0.23</v>
          </cell>
          <cell r="I322">
            <v>0.01</v>
          </cell>
        </row>
      </sheetData>
      <sheetData sheetId="9">
        <row r="19">
          <cell r="H19">
            <v>1.65</v>
          </cell>
          <cell r="I19">
            <v>0</v>
          </cell>
        </row>
        <row r="26">
          <cell r="H26">
            <v>3.26</v>
          </cell>
          <cell r="I26">
            <v>0</v>
          </cell>
        </row>
        <row r="33">
          <cell r="H33">
            <v>1.65</v>
          </cell>
          <cell r="I33">
            <v>0</v>
          </cell>
        </row>
        <row r="40">
          <cell r="H40">
            <v>3.26</v>
          </cell>
          <cell r="I40">
            <v>0</v>
          </cell>
        </row>
        <row r="48">
          <cell r="H48">
            <v>0.61</v>
          </cell>
          <cell r="I48">
            <v>0</v>
          </cell>
        </row>
        <row r="55">
          <cell r="H55">
            <v>1.19</v>
          </cell>
          <cell r="I55">
            <v>0</v>
          </cell>
        </row>
        <row r="63">
          <cell r="H63">
            <v>0.96</v>
          </cell>
          <cell r="I63">
            <v>0</v>
          </cell>
        </row>
        <row r="70">
          <cell r="H70">
            <v>1.89</v>
          </cell>
          <cell r="I70">
            <v>0</v>
          </cell>
        </row>
        <row r="77">
          <cell r="H77">
            <v>0.61</v>
          </cell>
          <cell r="I77">
            <v>0</v>
          </cell>
        </row>
        <row r="84">
          <cell r="H84">
            <v>0.61</v>
          </cell>
          <cell r="I84">
            <v>0</v>
          </cell>
        </row>
        <row r="91">
          <cell r="H91">
            <v>0.61</v>
          </cell>
          <cell r="I91">
            <v>0</v>
          </cell>
        </row>
        <row r="98">
          <cell r="H98">
            <v>0.96</v>
          </cell>
          <cell r="I98">
            <v>0</v>
          </cell>
        </row>
        <row r="106">
          <cell r="H106">
            <v>0.96</v>
          </cell>
          <cell r="I106">
            <v>0</v>
          </cell>
        </row>
        <row r="113">
          <cell r="H113">
            <v>0.96</v>
          </cell>
          <cell r="I113">
            <v>0</v>
          </cell>
        </row>
        <row r="121">
          <cell r="H121">
            <v>0.96</v>
          </cell>
          <cell r="I121">
            <v>0</v>
          </cell>
        </row>
        <row r="128">
          <cell r="H128">
            <v>3.26</v>
          </cell>
          <cell r="I128">
            <v>0</v>
          </cell>
        </row>
        <row r="136">
          <cell r="H136">
            <v>1.19</v>
          </cell>
          <cell r="I136">
            <v>0</v>
          </cell>
        </row>
        <row r="143">
          <cell r="H143">
            <v>1.65</v>
          </cell>
          <cell r="I143">
            <v>0</v>
          </cell>
        </row>
        <row r="150">
          <cell r="H150">
            <v>0.96</v>
          </cell>
          <cell r="I150">
            <v>0</v>
          </cell>
        </row>
        <row r="157">
          <cell r="H157">
            <v>0.96</v>
          </cell>
          <cell r="I157">
            <v>0</v>
          </cell>
        </row>
        <row r="164">
          <cell r="H164">
            <v>0.56999999999999995</v>
          </cell>
          <cell r="I164">
            <v>0</v>
          </cell>
        </row>
        <row r="171">
          <cell r="H171">
            <v>0.56999999999999995</v>
          </cell>
          <cell r="I171">
            <v>0</v>
          </cell>
        </row>
        <row r="178">
          <cell r="H178">
            <v>1.89</v>
          </cell>
          <cell r="I178">
            <v>0</v>
          </cell>
        </row>
        <row r="185">
          <cell r="H185">
            <v>0.96</v>
          </cell>
          <cell r="I185">
            <v>0</v>
          </cell>
        </row>
        <row r="199">
          <cell r="H199">
            <v>1.19</v>
          </cell>
          <cell r="I199">
            <v>0</v>
          </cell>
        </row>
        <row r="207">
          <cell r="H207">
            <v>0.96</v>
          </cell>
          <cell r="I207">
            <v>0</v>
          </cell>
        </row>
        <row r="214">
          <cell r="H214">
            <v>1.1000000000000001</v>
          </cell>
          <cell r="I214">
            <v>0</v>
          </cell>
        </row>
        <row r="221">
          <cell r="H221">
            <v>0.53</v>
          </cell>
          <cell r="I221">
            <v>0</v>
          </cell>
        </row>
        <row r="229">
          <cell r="H229">
            <v>1.65</v>
          </cell>
          <cell r="I229">
            <v>0</v>
          </cell>
        </row>
        <row r="236">
          <cell r="H236">
            <v>1.89</v>
          </cell>
          <cell r="I236">
            <v>0</v>
          </cell>
        </row>
        <row r="243">
          <cell r="H243">
            <v>0.61</v>
          </cell>
          <cell r="I243">
            <v>0</v>
          </cell>
        </row>
        <row r="250">
          <cell r="H250">
            <v>0.61</v>
          </cell>
          <cell r="I250">
            <v>0</v>
          </cell>
        </row>
        <row r="257">
          <cell r="H257">
            <v>0.56999999999999995</v>
          </cell>
          <cell r="I257">
            <v>0</v>
          </cell>
        </row>
        <row r="264">
          <cell r="H264">
            <v>1.65</v>
          </cell>
          <cell r="I264">
            <v>0</v>
          </cell>
        </row>
        <row r="272">
          <cell r="H272">
            <v>1.89</v>
          </cell>
          <cell r="I272">
            <v>0</v>
          </cell>
        </row>
        <row r="282">
          <cell r="H282">
            <v>10.15</v>
          </cell>
          <cell r="I282">
            <v>0</v>
          </cell>
        </row>
        <row r="289">
          <cell r="H289">
            <v>1.64</v>
          </cell>
          <cell r="I289">
            <v>0</v>
          </cell>
        </row>
        <row r="296">
          <cell r="H296">
            <v>1.64</v>
          </cell>
          <cell r="I296">
            <v>0</v>
          </cell>
        </row>
        <row r="300">
          <cell r="H300">
            <v>0.04</v>
          </cell>
          <cell r="I300">
            <v>0</v>
          </cell>
        </row>
        <row r="308">
          <cell r="H308">
            <v>1.89</v>
          </cell>
          <cell r="I308">
            <v>0</v>
          </cell>
        </row>
      </sheetData>
      <sheetData sheetId="10"/>
      <sheetData sheetId="11">
        <row r="29">
          <cell r="I29">
            <v>1.23</v>
          </cell>
          <cell r="J29">
            <v>0.11</v>
          </cell>
        </row>
        <row r="39">
          <cell r="I39">
            <v>1.53</v>
          </cell>
          <cell r="J39">
            <v>0.14000000000000001</v>
          </cell>
        </row>
        <row r="53">
          <cell r="J53">
            <v>0</v>
          </cell>
        </row>
        <row r="65">
          <cell r="C65">
            <v>2.15</v>
          </cell>
        </row>
        <row r="66">
          <cell r="E66">
            <v>0.37</v>
          </cell>
          <cell r="J66">
            <v>0.03</v>
          </cell>
        </row>
        <row r="70">
          <cell r="I70">
            <v>0.13</v>
          </cell>
          <cell r="J70">
            <v>0.01</v>
          </cell>
        </row>
        <row r="75">
          <cell r="I75">
            <v>0.13</v>
          </cell>
          <cell r="J75">
            <v>0.01</v>
          </cell>
        </row>
        <row r="80">
          <cell r="I80">
            <v>0.02</v>
          </cell>
          <cell r="J80">
            <v>1E-3</v>
          </cell>
        </row>
        <row r="84">
          <cell r="I84">
            <v>0.09</v>
          </cell>
          <cell r="J84">
            <v>0.01</v>
          </cell>
        </row>
        <row r="90">
          <cell r="I90">
            <v>0.09</v>
          </cell>
          <cell r="J90">
            <v>4.0000000000000001E-3</v>
          </cell>
        </row>
        <row r="96">
          <cell r="I96">
            <v>0.2</v>
          </cell>
          <cell r="J96">
            <v>0</v>
          </cell>
        </row>
        <row r="107">
          <cell r="I107">
            <v>0.71</v>
          </cell>
          <cell r="J107">
            <v>3.8E-3</v>
          </cell>
        </row>
        <row r="127">
          <cell r="I127">
            <v>0.01</v>
          </cell>
          <cell r="J127">
            <v>0</v>
          </cell>
        </row>
        <row r="135">
          <cell r="I135">
            <v>1.04</v>
          </cell>
          <cell r="J135">
            <v>0</v>
          </cell>
        </row>
        <row r="139">
          <cell r="I139">
            <v>0.01</v>
          </cell>
          <cell r="J139">
            <v>0</v>
          </cell>
        </row>
        <row r="149">
          <cell r="I149">
            <v>0.49</v>
          </cell>
          <cell r="J149">
            <v>0.02</v>
          </cell>
        </row>
        <row r="153">
          <cell r="I153">
            <v>0.01</v>
          </cell>
          <cell r="J153">
            <v>0</v>
          </cell>
        </row>
        <row r="160">
          <cell r="I160">
            <v>0.16</v>
          </cell>
          <cell r="J160">
            <v>0.01</v>
          </cell>
        </row>
        <row r="192">
          <cell r="I192">
            <v>0.14000000000000001</v>
          </cell>
        </row>
        <row r="200">
          <cell r="I200">
            <v>0.56000000000000005</v>
          </cell>
          <cell r="J200">
            <v>0.04</v>
          </cell>
        </row>
        <row r="208">
          <cell r="I208">
            <v>0.21</v>
          </cell>
          <cell r="J208">
            <v>0.01</v>
          </cell>
        </row>
        <row r="217">
          <cell r="I217">
            <v>0.56000000000000005</v>
          </cell>
          <cell r="J217">
            <v>0.04</v>
          </cell>
        </row>
        <row r="226">
          <cell r="I226">
            <v>1.26</v>
          </cell>
          <cell r="J226">
            <v>0.1</v>
          </cell>
        </row>
        <row r="235">
          <cell r="I235">
            <v>1.25</v>
          </cell>
          <cell r="J235">
            <v>0.09</v>
          </cell>
        </row>
        <row r="244">
          <cell r="I244">
            <v>0.55000000000000004</v>
          </cell>
          <cell r="J244">
            <v>0.02</v>
          </cell>
        </row>
        <row r="255">
          <cell r="I255">
            <v>3.95</v>
          </cell>
          <cell r="J255">
            <v>0.35</v>
          </cell>
        </row>
        <row r="264">
          <cell r="I264">
            <v>4.5599999999999996</v>
          </cell>
          <cell r="J264">
            <v>0.01</v>
          </cell>
        </row>
        <row r="270">
          <cell r="I270">
            <v>10.51</v>
          </cell>
          <cell r="J270">
            <v>0</v>
          </cell>
        </row>
        <row r="278">
          <cell r="I278">
            <v>0.21</v>
          </cell>
          <cell r="J278">
            <v>0</v>
          </cell>
        </row>
        <row r="288">
          <cell r="I288">
            <v>0.2</v>
          </cell>
          <cell r="J288">
            <v>0</v>
          </cell>
        </row>
        <row r="312">
          <cell r="I312">
            <v>1.73</v>
          </cell>
          <cell r="J312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медикаменты"/>
      <sheetName val="профосмотр"/>
      <sheetName val="выписка"/>
      <sheetName val="Sheet1 (2)"/>
      <sheetName val="Sheet3"/>
    </sheetNames>
    <sheetDataSet>
      <sheetData sheetId="0" refreshError="1"/>
      <sheetData sheetId="1" refreshError="1"/>
      <sheetData sheetId="2" refreshError="1">
        <row r="18">
          <cell r="F18">
            <v>0</v>
          </cell>
          <cell r="G18">
            <v>3.3250000000000003E-3</v>
          </cell>
        </row>
        <row r="23">
          <cell r="F23">
            <v>0</v>
          </cell>
        </row>
        <row r="29">
          <cell r="G29">
            <v>4.6550000000000003E-3</v>
          </cell>
        </row>
        <row r="34">
          <cell r="F34">
            <v>0</v>
          </cell>
          <cell r="G34">
            <v>3.3250000000000003E-3</v>
          </cell>
        </row>
        <row r="39">
          <cell r="F39">
            <v>0</v>
          </cell>
          <cell r="G39">
            <v>3.3250000000000003E-3</v>
          </cell>
        </row>
        <row r="44">
          <cell r="F44">
            <v>0</v>
          </cell>
          <cell r="G44">
            <v>3.3250000000000003E-3</v>
          </cell>
        </row>
        <row r="65">
          <cell r="F65">
            <v>100</v>
          </cell>
          <cell r="G65">
            <v>0</v>
          </cell>
        </row>
        <row r="69">
          <cell r="F69">
            <v>50</v>
          </cell>
          <cell r="G69">
            <v>0</v>
          </cell>
        </row>
        <row r="75">
          <cell r="B75">
            <v>2000</v>
          </cell>
          <cell r="F75">
            <v>100</v>
          </cell>
          <cell r="G75">
            <v>0</v>
          </cell>
        </row>
        <row r="79">
          <cell r="F79">
            <v>50</v>
          </cell>
          <cell r="G79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 на медик.1.04.13"/>
      <sheetName val="расчет цен на медик.20.09.12"/>
      <sheetName val="медикаменты"/>
      <sheetName val="профосмотр"/>
      <sheetName val="выписка"/>
      <sheetName val="Sheet1 (2)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29">
          <cell r="F29">
            <v>100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медикаменты"/>
      <sheetName val="кальк."/>
      <sheetName val="Sheet2"/>
    </sheetNames>
    <sheetDataSet>
      <sheetData sheetId="0" refreshError="1"/>
      <sheetData sheetId="1" refreshError="1"/>
      <sheetData sheetId="2" refreshError="1">
        <row r="37">
          <cell r="B37">
            <v>243800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АХ  НА 10.11.22"/>
      <sheetName val="белорусы вид на ж. 03.01.18)"/>
      <sheetName val="физио ингал СТР"/>
      <sheetName val="ИГна 10.11.22"/>
      <sheetName val="Физио ингал ИГ"/>
      <sheetName val=" РБ на 20.03.23 "/>
      <sheetName val=" Физио ингал РБ"/>
      <sheetName val="ИРТ"/>
      <sheetName val="тэйп"/>
      <sheetName val="физио"/>
      <sheetName val="массаж"/>
      <sheetName val="ГБО"/>
      <sheetName val="УФО(РАО)"/>
      <sheetName val="УЗИ"/>
      <sheetName val="Ренген"/>
      <sheetName val="ПР ИРТ"/>
      <sheetName val="ПРфизио "/>
      <sheetName val="ПРузи +ФД"/>
      <sheetName val="ПРгипо (2)"/>
      <sheetName val="ПРгипо"/>
      <sheetName val="ТЕЙп пр"/>
    </sheetNames>
    <sheetDataSet>
      <sheetData sheetId="0"/>
      <sheetData sheetId="1"/>
      <sheetData sheetId="2"/>
      <sheetData sheetId="3">
        <row r="10">
          <cell r="E10" t="str">
            <v>___________А.А.Какойченко</v>
          </cell>
        </row>
      </sheetData>
      <sheetData sheetId="4"/>
      <sheetData sheetId="5"/>
      <sheetData sheetId="6"/>
      <sheetData sheetId="7">
        <row r="16">
          <cell r="I16">
            <v>0</v>
          </cell>
        </row>
        <row r="17">
          <cell r="H17">
            <v>0.02</v>
          </cell>
          <cell r="I17">
            <v>0</v>
          </cell>
        </row>
        <row r="22">
          <cell r="H22">
            <v>0.02</v>
          </cell>
          <cell r="I22">
            <v>0</v>
          </cell>
        </row>
        <row r="27">
          <cell r="H27">
            <v>0.02</v>
          </cell>
          <cell r="I27">
            <v>0</v>
          </cell>
        </row>
        <row r="33">
          <cell r="H33">
            <v>0.02</v>
          </cell>
          <cell r="I33">
            <v>1E-3</v>
          </cell>
        </row>
        <row r="39">
          <cell r="I39">
            <v>0</v>
          </cell>
        </row>
        <row r="45">
          <cell r="H45">
            <v>2.92</v>
          </cell>
          <cell r="I45">
            <v>0.25</v>
          </cell>
        </row>
        <row r="56">
          <cell r="H56">
            <v>0.49</v>
          </cell>
          <cell r="I56">
            <v>0.04</v>
          </cell>
        </row>
        <row r="66">
          <cell r="H66">
            <v>0</v>
          </cell>
          <cell r="I66">
            <v>0</v>
          </cell>
        </row>
        <row r="76">
          <cell r="H76">
            <v>0</v>
          </cell>
          <cell r="I76">
            <v>0</v>
          </cell>
        </row>
        <row r="87">
          <cell r="H87">
            <v>0</v>
          </cell>
          <cell r="I87">
            <v>0</v>
          </cell>
        </row>
        <row r="97">
          <cell r="H97">
            <v>0</v>
          </cell>
          <cell r="I97">
            <v>0</v>
          </cell>
        </row>
        <row r="105">
          <cell r="H105">
            <v>0</v>
          </cell>
          <cell r="I105">
            <v>0</v>
          </cell>
        </row>
        <row r="115">
          <cell r="H115">
            <v>0</v>
          </cell>
          <cell r="I115">
            <v>0</v>
          </cell>
        </row>
        <row r="121">
          <cell r="H121">
            <v>0</v>
          </cell>
          <cell r="I121">
            <v>0</v>
          </cell>
        </row>
        <row r="127">
          <cell r="H127">
            <v>0</v>
          </cell>
          <cell r="I127">
            <v>0</v>
          </cell>
        </row>
        <row r="138">
          <cell r="H138">
            <v>2.48</v>
          </cell>
          <cell r="I138">
            <v>0.21</v>
          </cell>
        </row>
        <row r="149">
          <cell r="H149">
            <v>0</v>
          </cell>
          <cell r="I149">
            <v>0</v>
          </cell>
        </row>
        <row r="159">
          <cell r="H159">
            <v>0</v>
          </cell>
          <cell r="I159">
            <v>0</v>
          </cell>
        </row>
        <row r="179">
          <cell r="H179">
            <v>0.02</v>
          </cell>
          <cell r="I179">
            <v>0</v>
          </cell>
        </row>
      </sheetData>
      <sheetData sheetId="8"/>
      <sheetData sheetId="9">
        <row r="20">
          <cell r="H20">
            <v>0.19</v>
          </cell>
          <cell r="I20">
            <v>0.02</v>
          </cell>
        </row>
        <row r="28">
          <cell r="H28">
            <v>0.19</v>
          </cell>
          <cell r="I28">
            <v>0.02</v>
          </cell>
        </row>
        <row r="34">
          <cell r="H34">
            <v>0.06</v>
          </cell>
          <cell r="I34">
            <v>0.01</v>
          </cell>
        </row>
        <row r="41">
          <cell r="H41">
            <v>0.43</v>
          </cell>
          <cell r="I41">
            <v>0.04</v>
          </cell>
        </row>
        <row r="49">
          <cell r="H49">
            <v>0.16</v>
          </cell>
          <cell r="I49">
            <v>0.01</v>
          </cell>
        </row>
        <row r="56">
          <cell r="H56">
            <v>0.31</v>
          </cell>
          <cell r="I56">
            <v>0.03</v>
          </cell>
        </row>
        <row r="63">
          <cell r="H63">
            <v>0.31</v>
          </cell>
          <cell r="I63">
            <v>0.03</v>
          </cell>
        </row>
        <row r="70">
          <cell r="H70">
            <v>0.31</v>
          </cell>
          <cell r="I70">
            <v>0.03</v>
          </cell>
        </row>
        <row r="77">
          <cell r="H77">
            <v>0.31</v>
          </cell>
          <cell r="I77">
            <v>0.03</v>
          </cell>
        </row>
        <row r="83">
          <cell r="H83">
            <v>0.06</v>
          </cell>
          <cell r="I83">
            <v>0.01</v>
          </cell>
        </row>
        <row r="89">
          <cell r="H89">
            <v>0.06</v>
          </cell>
          <cell r="I89">
            <v>0.01</v>
          </cell>
        </row>
        <row r="95">
          <cell r="H95">
            <v>0.06</v>
          </cell>
          <cell r="I95">
            <v>0.01</v>
          </cell>
        </row>
        <row r="101">
          <cell r="H101">
            <v>0.06</v>
          </cell>
          <cell r="I101">
            <v>0.01</v>
          </cell>
        </row>
        <row r="107">
          <cell r="H107">
            <v>0.06</v>
          </cell>
          <cell r="I107">
            <v>0.01</v>
          </cell>
        </row>
        <row r="113">
          <cell r="H113">
            <v>0.06</v>
          </cell>
          <cell r="I113">
            <v>0.01</v>
          </cell>
        </row>
        <row r="120">
          <cell r="H120">
            <v>0.06</v>
          </cell>
          <cell r="I120">
            <v>0.01</v>
          </cell>
        </row>
        <row r="126">
          <cell r="H126">
            <v>0.06</v>
          </cell>
          <cell r="I126">
            <v>0.01</v>
          </cell>
        </row>
        <row r="173">
          <cell r="H173">
            <v>0.06</v>
          </cell>
          <cell r="I173">
            <v>0.01</v>
          </cell>
        </row>
        <row r="179">
          <cell r="H179">
            <v>0.06</v>
          </cell>
          <cell r="I179">
            <v>0.01</v>
          </cell>
        </row>
        <row r="190">
          <cell r="H190">
            <v>0.79</v>
          </cell>
          <cell r="I190">
            <v>7.0000000000000007E-2</v>
          </cell>
        </row>
        <row r="199">
          <cell r="H199">
            <v>1.6</v>
          </cell>
          <cell r="I199">
            <v>0.15</v>
          </cell>
        </row>
        <row r="203">
          <cell r="H203">
            <v>0.01</v>
          </cell>
          <cell r="I203">
            <v>0</v>
          </cell>
        </row>
        <row r="213">
          <cell r="H213">
            <v>0.01</v>
          </cell>
        </row>
        <row r="239">
          <cell r="H239">
            <v>0.3</v>
          </cell>
          <cell r="I239">
            <v>0.03</v>
          </cell>
        </row>
      </sheetData>
      <sheetData sheetId="10">
        <row r="18">
          <cell r="I18">
            <v>2.3199999999999998E-2</v>
          </cell>
        </row>
        <row r="19">
          <cell r="H19">
            <v>0.25</v>
          </cell>
          <cell r="I19">
            <v>0.02</v>
          </cell>
        </row>
        <row r="23">
          <cell r="H23">
            <v>0.19</v>
          </cell>
          <cell r="I23">
            <v>0.02</v>
          </cell>
        </row>
        <row r="27">
          <cell r="H27">
            <v>0.19</v>
          </cell>
          <cell r="I27">
            <v>0.02</v>
          </cell>
        </row>
        <row r="31">
          <cell r="H31">
            <v>0.19</v>
          </cell>
          <cell r="I31">
            <v>0.02</v>
          </cell>
        </row>
        <row r="35">
          <cell r="H35">
            <v>0.19</v>
          </cell>
          <cell r="I35">
            <v>0.02</v>
          </cell>
        </row>
        <row r="39">
          <cell r="H39">
            <v>0.19</v>
          </cell>
          <cell r="I39">
            <v>0.02</v>
          </cell>
        </row>
        <row r="43">
          <cell r="H43">
            <v>0</v>
          </cell>
        </row>
        <row r="47">
          <cell r="H47">
            <v>0.19</v>
          </cell>
          <cell r="I47">
            <v>0.02</v>
          </cell>
        </row>
        <row r="51">
          <cell r="H51">
            <v>0.19</v>
          </cell>
          <cell r="I51">
            <v>0.02</v>
          </cell>
        </row>
        <row r="55">
          <cell r="H55">
            <v>0.19</v>
          </cell>
          <cell r="I55">
            <v>0.02</v>
          </cell>
        </row>
        <row r="59">
          <cell r="H59">
            <v>0.19</v>
          </cell>
          <cell r="I59">
            <v>0.02</v>
          </cell>
        </row>
        <row r="63">
          <cell r="H63">
            <v>0.31</v>
          </cell>
          <cell r="I63">
            <v>0.03</v>
          </cell>
        </row>
        <row r="67">
          <cell r="H67">
            <v>0.31</v>
          </cell>
          <cell r="I67">
            <v>0.03</v>
          </cell>
        </row>
        <row r="71">
          <cell r="H71">
            <v>0.31</v>
          </cell>
          <cell r="I71">
            <v>0.03</v>
          </cell>
        </row>
        <row r="75">
          <cell r="H75">
            <v>0.19</v>
          </cell>
          <cell r="I75">
            <v>0.02</v>
          </cell>
        </row>
        <row r="79">
          <cell r="H79">
            <v>0.19</v>
          </cell>
          <cell r="I79">
            <v>0.02</v>
          </cell>
        </row>
        <row r="83">
          <cell r="H83">
            <v>0.31</v>
          </cell>
          <cell r="I83">
            <v>0.03</v>
          </cell>
        </row>
        <row r="87">
          <cell r="H87">
            <v>0.31</v>
          </cell>
          <cell r="I87">
            <v>0.03</v>
          </cell>
        </row>
        <row r="91">
          <cell r="H91">
            <v>0.19</v>
          </cell>
          <cell r="I91">
            <v>0.02</v>
          </cell>
        </row>
        <row r="95">
          <cell r="H95">
            <v>0.19</v>
          </cell>
          <cell r="I95">
            <v>0.02</v>
          </cell>
        </row>
        <row r="99">
          <cell r="H99">
            <v>0.19</v>
          </cell>
          <cell r="I99">
            <v>0.02</v>
          </cell>
        </row>
        <row r="103">
          <cell r="H103">
            <v>0.19</v>
          </cell>
          <cell r="I103">
            <v>0.02</v>
          </cell>
        </row>
        <row r="107">
          <cell r="H107">
            <v>0.19</v>
          </cell>
        </row>
        <row r="112">
          <cell r="H112">
            <v>0.01</v>
          </cell>
          <cell r="I112">
            <v>0</v>
          </cell>
        </row>
      </sheetData>
      <sheetData sheetId="11">
        <row r="22">
          <cell r="H22">
            <v>6.29</v>
          </cell>
          <cell r="I22">
            <v>0.59</v>
          </cell>
        </row>
        <row r="32">
          <cell r="H32">
            <v>0.09</v>
          </cell>
          <cell r="I32">
            <v>0.01</v>
          </cell>
        </row>
      </sheetData>
      <sheetData sheetId="12">
        <row r="32">
          <cell r="H32">
            <v>9.56</v>
          </cell>
          <cell r="I32">
            <v>0.01</v>
          </cell>
        </row>
        <row r="44">
          <cell r="H44">
            <v>3.38</v>
          </cell>
          <cell r="I44">
            <v>0</v>
          </cell>
        </row>
        <row r="61">
          <cell r="H61">
            <v>53.94</v>
          </cell>
          <cell r="I61">
            <v>0</v>
          </cell>
        </row>
        <row r="78">
          <cell r="H78">
            <v>53.94</v>
          </cell>
          <cell r="I78">
            <v>0</v>
          </cell>
        </row>
      </sheetData>
      <sheetData sheetId="13">
        <row r="35">
          <cell r="K35">
            <v>2.7000000000000001E-3</v>
          </cell>
        </row>
        <row r="41">
          <cell r="H41">
            <v>0.16</v>
          </cell>
          <cell r="I41">
            <v>0</v>
          </cell>
        </row>
        <row r="60">
          <cell r="H60">
            <v>0.13</v>
          </cell>
          <cell r="I60">
            <v>0</v>
          </cell>
        </row>
        <row r="70">
          <cell r="H70">
            <v>0.14000000000000001</v>
          </cell>
          <cell r="I70">
            <v>0</v>
          </cell>
        </row>
        <row r="79">
          <cell r="H79">
            <v>0.13</v>
          </cell>
          <cell r="I79">
            <v>0</v>
          </cell>
        </row>
        <row r="89">
          <cell r="H89">
            <v>0.13</v>
          </cell>
          <cell r="I89">
            <v>0</v>
          </cell>
        </row>
        <row r="98">
          <cell r="H98">
            <v>0.16</v>
          </cell>
          <cell r="I98">
            <v>0</v>
          </cell>
        </row>
        <row r="107">
          <cell r="H107">
            <v>0.14000000000000001</v>
          </cell>
          <cell r="I107">
            <v>0</v>
          </cell>
        </row>
        <row r="116">
          <cell r="H116">
            <v>0.14000000000000001</v>
          </cell>
          <cell r="I116">
            <v>0</v>
          </cell>
        </row>
        <row r="126">
          <cell r="H126">
            <v>0.13</v>
          </cell>
          <cell r="I126">
            <v>0</v>
          </cell>
        </row>
        <row r="135">
          <cell r="H135">
            <v>0.13</v>
          </cell>
          <cell r="I135">
            <v>0</v>
          </cell>
        </row>
        <row r="145">
          <cell r="H145">
            <v>0.14000000000000001</v>
          </cell>
          <cell r="I145">
            <v>0</v>
          </cell>
        </row>
        <row r="155">
          <cell r="H155">
            <v>0.14000000000000001</v>
          </cell>
          <cell r="I155">
            <v>0</v>
          </cell>
        </row>
        <row r="169">
          <cell r="H169">
            <v>0.14000000000000001</v>
          </cell>
          <cell r="I169">
            <v>0</v>
          </cell>
        </row>
        <row r="176">
          <cell r="H176">
            <v>0.27</v>
          </cell>
          <cell r="I176">
            <v>0.02</v>
          </cell>
        </row>
        <row r="186">
          <cell r="H186">
            <v>0.16</v>
          </cell>
          <cell r="I186">
            <v>0.01</v>
          </cell>
        </row>
        <row r="197">
          <cell r="H197">
            <v>0.18</v>
          </cell>
          <cell r="I197">
            <v>0.01</v>
          </cell>
        </row>
        <row r="204">
          <cell r="H204">
            <v>0.09</v>
          </cell>
          <cell r="I204">
            <v>0.01</v>
          </cell>
        </row>
        <row r="212">
          <cell r="H212">
            <v>1.99</v>
          </cell>
          <cell r="I212">
            <v>0.19</v>
          </cell>
        </row>
        <row r="220">
          <cell r="H220">
            <v>0.11</v>
          </cell>
          <cell r="I220">
            <v>0.01</v>
          </cell>
        </row>
        <row r="226">
          <cell r="H226">
            <v>0.28000000000000003</v>
          </cell>
          <cell r="I226">
            <v>0.03</v>
          </cell>
        </row>
        <row r="237">
          <cell r="H237">
            <v>0.1</v>
          </cell>
          <cell r="I237">
            <v>0.01</v>
          </cell>
        </row>
        <row r="244">
          <cell r="H244">
            <v>0.19</v>
          </cell>
          <cell r="I244">
            <v>0.02</v>
          </cell>
        </row>
        <row r="251">
          <cell r="H251">
            <v>0.27</v>
          </cell>
          <cell r="I251">
            <v>0.02</v>
          </cell>
        </row>
        <row r="260">
          <cell r="H260">
            <v>0.73</v>
          </cell>
          <cell r="I260">
            <v>0.06</v>
          </cell>
        </row>
        <row r="270">
          <cell r="H270">
            <v>0.14000000000000001</v>
          </cell>
          <cell r="I270">
            <v>0</v>
          </cell>
        </row>
        <row r="279">
          <cell r="H279">
            <v>0.77</v>
          </cell>
          <cell r="I279">
            <v>7.0000000000000007E-2</v>
          </cell>
        </row>
        <row r="285">
          <cell r="H285">
            <v>0.31</v>
          </cell>
          <cell r="I285">
            <v>0</v>
          </cell>
        </row>
        <row r="291">
          <cell r="H291">
            <v>0.31</v>
          </cell>
          <cell r="I291">
            <v>0</v>
          </cell>
        </row>
      </sheetData>
      <sheetData sheetId="14">
        <row r="19">
          <cell r="H19">
            <v>1.65</v>
          </cell>
          <cell r="I19">
            <v>0</v>
          </cell>
        </row>
        <row r="26">
          <cell r="H26">
            <v>3.26</v>
          </cell>
          <cell r="I26">
            <v>0</v>
          </cell>
        </row>
        <row r="33">
          <cell r="H33">
            <v>1.65</v>
          </cell>
          <cell r="I33">
            <v>0</v>
          </cell>
        </row>
        <row r="40">
          <cell r="H40">
            <v>3.26</v>
          </cell>
          <cell r="I40">
            <v>0</v>
          </cell>
        </row>
        <row r="48">
          <cell r="H48">
            <v>0.61</v>
          </cell>
          <cell r="I48">
            <v>0</v>
          </cell>
        </row>
        <row r="55">
          <cell r="H55">
            <v>1.19</v>
          </cell>
          <cell r="I55">
            <v>0</v>
          </cell>
        </row>
        <row r="63">
          <cell r="H63">
            <v>0.96</v>
          </cell>
          <cell r="I63">
            <v>0</v>
          </cell>
        </row>
        <row r="70">
          <cell r="H70">
            <v>1.89</v>
          </cell>
          <cell r="I70">
            <v>0</v>
          </cell>
        </row>
        <row r="77">
          <cell r="H77">
            <v>0.61</v>
          </cell>
          <cell r="I77">
            <v>0</v>
          </cell>
        </row>
        <row r="84">
          <cell r="H84">
            <v>0.61</v>
          </cell>
          <cell r="I84">
            <v>0</v>
          </cell>
        </row>
        <row r="91">
          <cell r="H91">
            <v>0.61</v>
          </cell>
          <cell r="I91">
            <v>0</v>
          </cell>
        </row>
        <row r="98">
          <cell r="H98">
            <v>0.96</v>
          </cell>
          <cell r="I98">
            <v>0</v>
          </cell>
        </row>
        <row r="106">
          <cell r="H106">
            <v>0.96</v>
          </cell>
          <cell r="I106">
            <v>0</v>
          </cell>
        </row>
        <row r="113">
          <cell r="H113">
            <v>0.96</v>
          </cell>
          <cell r="I113">
            <v>0</v>
          </cell>
        </row>
        <row r="121">
          <cell r="H121">
            <v>0.96</v>
          </cell>
          <cell r="I121">
            <v>0</v>
          </cell>
        </row>
        <row r="128">
          <cell r="H128">
            <v>3.26</v>
          </cell>
          <cell r="I128">
            <v>0</v>
          </cell>
        </row>
        <row r="136">
          <cell r="H136">
            <v>1.19</v>
          </cell>
          <cell r="I136">
            <v>0</v>
          </cell>
        </row>
        <row r="143">
          <cell r="H143">
            <v>1.65</v>
          </cell>
          <cell r="I143">
            <v>0</v>
          </cell>
        </row>
        <row r="150">
          <cell r="H150">
            <v>0.96</v>
          </cell>
          <cell r="I150">
            <v>0</v>
          </cell>
        </row>
        <row r="157">
          <cell r="H157">
            <v>0.96</v>
          </cell>
          <cell r="I157">
            <v>0</v>
          </cell>
        </row>
        <row r="164">
          <cell r="H164">
            <v>0.56999999999999995</v>
          </cell>
          <cell r="I164">
            <v>0</v>
          </cell>
        </row>
        <row r="171">
          <cell r="H171">
            <v>0.56999999999999995</v>
          </cell>
          <cell r="I171">
            <v>0</v>
          </cell>
        </row>
        <row r="178">
          <cell r="H178">
            <v>1.89</v>
          </cell>
          <cell r="I178">
            <v>0</v>
          </cell>
        </row>
        <row r="185">
          <cell r="H185">
            <v>0.96</v>
          </cell>
          <cell r="I185">
            <v>0</v>
          </cell>
        </row>
        <row r="199">
          <cell r="H199">
            <v>1.19</v>
          </cell>
          <cell r="I199">
            <v>0</v>
          </cell>
        </row>
        <row r="207">
          <cell r="H207">
            <v>0.96</v>
          </cell>
          <cell r="I207">
            <v>0</v>
          </cell>
        </row>
        <row r="214">
          <cell r="H214">
            <v>1.1000000000000001</v>
          </cell>
          <cell r="I214">
            <v>0</v>
          </cell>
        </row>
        <row r="221">
          <cell r="H221">
            <v>0.53</v>
          </cell>
          <cell r="I221">
            <v>0</v>
          </cell>
        </row>
        <row r="229">
          <cell r="H229">
            <v>1.65</v>
          </cell>
          <cell r="I229">
            <v>0</v>
          </cell>
        </row>
        <row r="236">
          <cell r="H236">
            <v>1.89</v>
          </cell>
          <cell r="I236">
            <v>0</v>
          </cell>
        </row>
        <row r="243">
          <cell r="H243">
            <v>0.61</v>
          </cell>
          <cell r="I243">
            <v>0</v>
          </cell>
        </row>
        <row r="250">
          <cell r="H250">
            <v>0.61</v>
          </cell>
          <cell r="I250">
            <v>0</v>
          </cell>
        </row>
        <row r="257">
          <cell r="H257">
            <v>0.56999999999999995</v>
          </cell>
          <cell r="I257">
            <v>0</v>
          </cell>
        </row>
        <row r="264">
          <cell r="H264">
            <v>1.65</v>
          </cell>
          <cell r="I264">
            <v>0</v>
          </cell>
        </row>
        <row r="272">
          <cell r="H272">
            <v>1.89</v>
          </cell>
          <cell r="I272">
            <v>0</v>
          </cell>
        </row>
        <row r="282">
          <cell r="H282">
            <v>10.15</v>
          </cell>
          <cell r="I282">
            <v>0</v>
          </cell>
        </row>
        <row r="289">
          <cell r="H289">
            <v>1.64</v>
          </cell>
          <cell r="I289">
            <v>0</v>
          </cell>
        </row>
        <row r="296">
          <cell r="H296">
            <v>1.64</v>
          </cell>
          <cell r="I296">
            <v>0</v>
          </cell>
        </row>
        <row r="300">
          <cell r="H300">
            <v>0.04</v>
          </cell>
          <cell r="I300">
            <v>0</v>
          </cell>
        </row>
        <row r="308">
          <cell r="H308">
            <v>1.89</v>
          </cell>
          <cell r="I308">
            <v>0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реестр"/>
      <sheetName val="медикаменты"/>
      <sheetName val="калькуляция"/>
    </sheetNames>
    <sheetDataSet>
      <sheetData sheetId="0" refreshError="1"/>
      <sheetData sheetId="1" refreshError="1"/>
      <sheetData sheetId="2" refreshError="1"/>
      <sheetData sheetId="3" refreshError="1">
        <row r="34">
          <cell r="B34">
            <v>124150</v>
          </cell>
          <cell r="F34">
            <v>550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реестр"/>
      <sheetName val="медикаменты"/>
      <sheetName val="калькуляция"/>
    </sheetNames>
    <sheetDataSet>
      <sheetData sheetId="0" refreshError="1"/>
      <sheetData sheetId="1" refreshError="1"/>
      <sheetData sheetId="2" refreshError="1"/>
      <sheetData sheetId="3" refreshError="1">
        <row r="22">
          <cell r="B22">
            <v>82800</v>
          </cell>
          <cell r="F22">
            <v>1500</v>
          </cell>
          <cell r="G22">
            <v>6.8650000000000002</v>
          </cell>
        </row>
        <row r="31">
          <cell r="B31">
            <v>82800</v>
          </cell>
          <cell r="F31">
            <v>1500</v>
          </cell>
          <cell r="G31">
            <v>6.8650000000000002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кратко"/>
      <sheetName val="калькуляция"/>
      <sheetName val="медикаменты"/>
      <sheetName val="Sheet3"/>
    </sheetNames>
    <sheetDataSet>
      <sheetData sheetId="0" refreshError="1"/>
      <sheetData sheetId="1" refreshError="1"/>
      <sheetData sheetId="2" refreshError="1">
        <row r="110">
          <cell r="B110">
            <v>58250</v>
          </cell>
        </row>
        <row r="116">
          <cell r="B116">
            <v>29100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калькуляция "/>
      <sheetName val="медикаменты"/>
      <sheetName val="Sheet3"/>
    </sheetNames>
    <sheetDataSet>
      <sheetData sheetId="0" refreshError="1"/>
      <sheetData sheetId="1" refreshError="1">
        <row r="178">
          <cell r="F178">
            <v>0</v>
          </cell>
        </row>
        <row r="198">
          <cell r="F198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"/>
      <sheetName val="кратко"/>
      <sheetName val="калькуляция"/>
      <sheetName val="медикам."/>
      <sheetName val="расчет мед. 1.11"/>
    </sheetNames>
    <sheetDataSet>
      <sheetData sheetId="0" refreshError="1"/>
      <sheetData sheetId="1" refreshError="1"/>
      <sheetData sheetId="2" refreshError="1">
        <row r="110">
          <cell r="F110">
            <v>2.4808500000000002</v>
          </cell>
          <cell r="G110">
            <v>0.33300000000000002</v>
          </cell>
        </row>
      </sheetData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"/>
      <sheetName val="кратко"/>
      <sheetName val="Sheet2"/>
      <sheetName val="медикам."/>
      <sheetName val="кальку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9">
          <cell r="C109">
            <v>16100</v>
          </cell>
          <cell r="F109">
            <v>100</v>
          </cell>
          <cell r="G109">
            <v>0</v>
          </cell>
        </row>
        <row r="118">
          <cell r="C118">
            <v>14900</v>
          </cell>
          <cell r="F118">
            <v>3100</v>
          </cell>
          <cell r="G118">
            <v>0</v>
          </cell>
        </row>
        <row r="164">
          <cell r="C164">
            <v>28350</v>
          </cell>
          <cell r="F164">
            <v>900</v>
          </cell>
          <cell r="G164">
            <v>1.6301988300000001</v>
          </cell>
        </row>
        <row r="176">
          <cell r="C176">
            <v>36800</v>
          </cell>
          <cell r="F176">
            <v>850</v>
          </cell>
          <cell r="G176">
            <v>1.6301988300000001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лорусы 18.04.13"/>
      <sheetName val="гипо (2)"/>
      <sheetName val="рао"/>
      <sheetName val="рентген"/>
      <sheetName val="КДЛ"/>
      <sheetName val="всем"/>
      <sheetName val="лор"/>
      <sheetName val="комис"/>
      <sheetName val="эндо"/>
      <sheetName val="узи"/>
      <sheetName val="физио"/>
      <sheetName val="гипо"/>
      <sheetName val="платные палаты18.04.13"/>
      <sheetName val="анализ"/>
      <sheetName val="белорусы 23.01.1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13">
          <cell r="C413">
            <v>5550</v>
          </cell>
        </row>
        <row r="416">
          <cell r="C416">
            <v>4800</v>
          </cell>
        </row>
      </sheetData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а лаб 1.11.12"/>
      <sheetName val="норма 11 год"/>
      <sheetName val="кратко"/>
      <sheetName val="расчет цен на медикаменты"/>
      <sheetName val="медикам."/>
      <sheetName val="кальку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1">
          <cell r="F111">
            <v>100</v>
          </cell>
        </row>
        <row r="120">
          <cell r="F120">
            <v>2950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а лаб 1.11.12"/>
      <sheetName val="норма"/>
      <sheetName val="кратко"/>
      <sheetName val="Sheet2"/>
      <sheetName val="медикам."/>
      <sheetName val="кальку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0">
          <cell r="G110">
            <v>0</v>
          </cell>
        </row>
        <row r="119">
          <cell r="G119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ах 10.11.22"/>
      <sheetName val="белорусы страх. 03.01.18)"/>
      <sheetName val="белорусы вид на ж. 03.01.18)"/>
      <sheetName val="физио ингал СТР"/>
      <sheetName val="иностранцы 1.07.23)"/>
      <sheetName val="белорусы 01.07.23"/>
      <sheetName val="ИРТ"/>
      <sheetName val="физио"/>
      <sheetName val="массаж"/>
      <sheetName val="ГБО"/>
      <sheetName val="УФО(РАО)"/>
      <sheetName val="УЗИ"/>
      <sheetName val="Ренген"/>
      <sheetName val="манипуляции"/>
      <sheetName val="Лаборат. страх."/>
      <sheetName val="Лаборат. бел. "/>
      <sheetName val="Лаборат. иностр. "/>
      <sheetName val="ПРплатн.п"/>
      <sheetName val="ПРрентген"/>
      <sheetName val="ПР КДЛ"/>
      <sheetName val="ПР ИРТ"/>
      <sheetName val="ПРфизио "/>
      <sheetName val="ПРузи +ФД"/>
      <sheetName val="ПРрао"/>
      <sheetName val="ПРгипо"/>
      <sheetName val="хирургия"/>
    </sheetNames>
    <sheetDataSet>
      <sheetData sheetId="0"/>
      <sheetData sheetId="1"/>
      <sheetData sheetId="2"/>
      <sheetData sheetId="3"/>
      <sheetData sheetId="4">
        <row r="3">
          <cell r="F3" t="str">
            <v xml:space="preserve">Зам.главного врача Витебской городской </v>
          </cell>
        </row>
        <row r="6">
          <cell r="F6" t="str">
            <v>___________Е.В.Кулякин</v>
          </cell>
        </row>
      </sheetData>
      <sheetData sheetId="5">
        <row r="3">
          <cell r="D3" t="str">
            <v xml:space="preserve">Зам.главного врача Витебской городской </v>
          </cell>
        </row>
        <row r="6">
          <cell r="D6" t="str">
            <v>___________Е.В.Кулякин</v>
          </cell>
        </row>
        <row r="587">
          <cell r="A587" t="str">
            <v>Лапароскопическая герниопластика (пупочная грыжа)</v>
          </cell>
        </row>
        <row r="604">
          <cell r="A604" t="str">
            <v>Примечание:</v>
          </cell>
        </row>
        <row r="605">
          <cell r="A605" t="str">
            <v>тариф и медикаменты расчитаны без учета стоимости сетчатого импланта, который оплачивается пациентом</v>
          </cell>
        </row>
        <row r="606">
          <cell r="A606" t="str">
            <v xml:space="preserve"> дополнительно в установленном законодательством порядке</v>
          </cell>
        </row>
      </sheetData>
      <sheetData sheetId="6">
        <row r="16">
          <cell r="I16">
            <v>0</v>
          </cell>
        </row>
        <row r="17">
          <cell r="H17">
            <v>0.02</v>
          </cell>
          <cell r="I17">
            <v>0</v>
          </cell>
        </row>
        <row r="21">
          <cell r="I21">
            <v>0</v>
          </cell>
        </row>
        <row r="22">
          <cell r="H22">
            <v>0.02</v>
          </cell>
          <cell r="I22">
            <v>0</v>
          </cell>
        </row>
        <row r="27">
          <cell r="H27">
            <v>0.02</v>
          </cell>
          <cell r="I27">
            <v>0</v>
          </cell>
        </row>
        <row r="33">
          <cell r="H33">
            <v>0.02</v>
          </cell>
          <cell r="I33">
            <v>1E-3</v>
          </cell>
        </row>
        <row r="36">
          <cell r="K36">
            <v>0.21340000000000001</v>
          </cell>
        </row>
        <row r="44">
          <cell r="K44">
            <v>1.5E-3</v>
          </cell>
        </row>
        <row r="45">
          <cell r="H45">
            <v>2.81</v>
          </cell>
          <cell r="I45">
            <v>0.21</v>
          </cell>
        </row>
        <row r="56">
          <cell r="H56">
            <v>0.6</v>
          </cell>
          <cell r="I56">
            <v>0.01</v>
          </cell>
        </row>
        <row r="66">
          <cell r="H66">
            <v>0</v>
          </cell>
          <cell r="I66">
            <v>0</v>
          </cell>
        </row>
        <row r="76">
          <cell r="H76">
            <v>0</v>
          </cell>
          <cell r="I76">
            <v>0</v>
          </cell>
        </row>
        <row r="87">
          <cell r="H87">
            <v>0</v>
          </cell>
          <cell r="I87">
            <v>0</v>
          </cell>
        </row>
        <row r="97">
          <cell r="H97">
            <v>0</v>
          </cell>
          <cell r="I97">
            <v>0</v>
          </cell>
        </row>
        <row r="105">
          <cell r="H105">
            <v>0</v>
          </cell>
          <cell r="I105">
            <v>0</v>
          </cell>
        </row>
        <row r="115">
          <cell r="H115">
            <v>0</v>
          </cell>
          <cell r="I115">
            <v>0</v>
          </cell>
        </row>
        <row r="131">
          <cell r="K131">
            <v>0.1777</v>
          </cell>
        </row>
        <row r="137">
          <cell r="K137">
            <v>1.5E-3</v>
          </cell>
        </row>
        <row r="138">
          <cell r="H138">
            <v>2.42</v>
          </cell>
          <cell r="I138">
            <v>0.18</v>
          </cell>
        </row>
        <row r="142">
          <cell r="K142">
            <v>0</v>
          </cell>
        </row>
        <row r="149">
          <cell r="H149">
            <v>0</v>
          </cell>
          <cell r="I149">
            <v>0</v>
          </cell>
        </row>
        <row r="159">
          <cell r="H159">
            <v>0</v>
          </cell>
          <cell r="I159">
            <v>0</v>
          </cell>
        </row>
        <row r="179">
          <cell r="H179">
            <v>0.12</v>
          </cell>
          <cell r="I179">
            <v>0</v>
          </cell>
        </row>
      </sheetData>
      <sheetData sheetId="7">
        <row r="20">
          <cell r="H20">
            <v>0.19</v>
          </cell>
          <cell r="I20">
            <v>0.02</v>
          </cell>
          <cell r="K20">
            <v>1.6899999999999998E-2</v>
          </cell>
        </row>
        <row r="28">
          <cell r="H28">
            <v>0.19</v>
          </cell>
          <cell r="I28">
            <v>0.02</v>
          </cell>
          <cell r="K28">
            <v>1.6899999999999998E-2</v>
          </cell>
        </row>
        <row r="34">
          <cell r="H34">
            <v>0.06</v>
          </cell>
          <cell r="I34">
            <v>0.01</v>
          </cell>
          <cell r="K34">
            <v>5.7999999999999996E-3</v>
          </cell>
        </row>
        <row r="41">
          <cell r="H41">
            <v>0.43</v>
          </cell>
          <cell r="I41">
            <v>0.04</v>
          </cell>
          <cell r="K41">
            <v>3.9100000000000003E-2</v>
          </cell>
        </row>
        <row r="49">
          <cell r="H49">
            <v>0.16</v>
          </cell>
          <cell r="I49">
            <v>0.01</v>
          </cell>
          <cell r="K49">
            <v>1.4500000000000001E-2</v>
          </cell>
        </row>
        <row r="56">
          <cell r="H56">
            <v>0.31</v>
          </cell>
          <cell r="I56">
            <v>0.03</v>
          </cell>
          <cell r="K56">
            <v>2.8000000000000001E-2</v>
          </cell>
        </row>
        <row r="63">
          <cell r="H63">
            <v>0.31</v>
          </cell>
          <cell r="I63">
            <v>0.03</v>
          </cell>
          <cell r="K63">
            <v>2.8000000000000001E-2</v>
          </cell>
        </row>
        <row r="70">
          <cell r="H70">
            <v>0.31</v>
          </cell>
          <cell r="I70">
            <v>0.03</v>
          </cell>
          <cell r="K70">
            <v>2.8000000000000001E-2</v>
          </cell>
        </row>
        <row r="77">
          <cell r="H77">
            <v>0.31</v>
          </cell>
        </row>
        <row r="83">
          <cell r="H83">
            <v>0.06</v>
          </cell>
          <cell r="I83">
            <v>0.01</v>
          </cell>
          <cell r="K83">
            <v>5.7999999999999996E-3</v>
          </cell>
        </row>
        <row r="89">
          <cell r="H89">
            <v>0.06</v>
          </cell>
          <cell r="I89">
            <v>0.01</v>
          </cell>
          <cell r="K89">
            <v>5.7999999999999996E-3</v>
          </cell>
        </row>
        <row r="95">
          <cell r="H95">
            <v>0.06</v>
          </cell>
          <cell r="I95">
            <v>0.01</v>
          </cell>
          <cell r="K95">
            <v>5.7999999999999996E-3</v>
          </cell>
        </row>
        <row r="101">
          <cell r="H101">
            <v>0.06</v>
          </cell>
          <cell r="I101">
            <v>0.01</v>
          </cell>
          <cell r="K101">
            <v>5.7999999999999996E-3</v>
          </cell>
        </row>
        <row r="107">
          <cell r="H107">
            <v>0.06</v>
          </cell>
          <cell r="I107">
            <v>0.01</v>
          </cell>
          <cell r="K107">
            <v>5.7999999999999996E-3</v>
          </cell>
        </row>
        <row r="113">
          <cell r="H113">
            <v>0.06</v>
          </cell>
          <cell r="I113">
            <v>0.01</v>
          </cell>
          <cell r="K113">
            <v>5.7999999999999996E-3</v>
          </cell>
        </row>
        <row r="120">
          <cell r="H120">
            <v>0.06</v>
          </cell>
          <cell r="I120">
            <v>0.01</v>
          </cell>
          <cell r="K120">
            <v>5.7999999999999996E-3</v>
          </cell>
        </row>
        <row r="126">
          <cell r="H126">
            <v>0.06</v>
          </cell>
          <cell r="I126">
            <v>0.01</v>
          </cell>
        </row>
        <row r="173">
          <cell r="H173">
            <v>0.06</v>
          </cell>
          <cell r="I173">
            <v>0.01</v>
          </cell>
          <cell r="K173">
            <v>5.7999999999999996E-3</v>
          </cell>
        </row>
        <row r="179">
          <cell r="H179">
            <v>0.06</v>
          </cell>
          <cell r="I179">
            <v>0.01</v>
          </cell>
          <cell r="K179">
            <v>5.7999999999999996E-3</v>
          </cell>
        </row>
        <row r="190">
          <cell r="H190">
            <v>0.79</v>
          </cell>
          <cell r="I190">
            <v>7.0000000000000007E-2</v>
          </cell>
          <cell r="K190">
            <v>7.3200000000000001E-2</v>
          </cell>
        </row>
        <row r="199">
          <cell r="H199">
            <v>1.6</v>
          </cell>
          <cell r="I199">
            <v>0.15</v>
          </cell>
          <cell r="K199">
            <v>0.1452</v>
          </cell>
        </row>
        <row r="203">
          <cell r="H203">
            <v>0.01</v>
          </cell>
        </row>
        <row r="207">
          <cell r="H207">
            <v>0.01</v>
          </cell>
        </row>
        <row r="218">
          <cell r="H218">
            <v>0</v>
          </cell>
          <cell r="I218">
            <v>0</v>
          </cell>
        </row>
        <row r="239">
          <cell r="H239">
            <v>0.13</v>
          </cell>
          <cell r="I239">
            <v>0.01</v>
          </cell>
        </row>
      </sheetData>
      <sheetData sheetId="8">
        <row r="18">
          <cell r="I18">
            <v>2.3199999999999998E-2</v>
          </cell>
        </row>
        <row r="19">
          <cell r="H19">
            <v>0.25</v>
          </cell>
          <cell r="I19">
            <v>0.02</v>
          </cell>
        </row>
        <row r="22">
          <cell r="I22">
            <v>1.7399999999999999E-2</v>
          </cell>
        </row>
        <row r="23">
          <cell r="H23">
            <v>0.19</v>
          </cell>
          <cell r="I23">
            <v>0.02</v>
          </cell>
        </row>
        <row r="26">
          <cell r="I26">
            <v>1.7399999999999999E-2</v>
          </cell>
        </row>
        <row r="27">
          <cell r="H27">
            <v>0.19</v>
          </cell>
          <cell r="I27">
            <v>0.02</v>
          </cell>
        </row>
        <row r="30">
          <cell r="I30">
            <v>1.7399999999999999E-2</v>
          </cell>
        </row>
        <row r="31">
          <cell r="H31">
            <v>0.19</v>
          </cell>
          <cell r="I31">
            <v>0.02</v>
          </cell>
        </row>
        <row r="34">
          <cell r="I34">
            <v>1.7399999999999999E-2</v>
          </cell>
        </row>
        <row r="35">
          <cell r="H35">
            <v>0.19</v>
          </cell>
          <cell r="I35">
            <v>0.02</v>
          </cell>
        </row>
        <row r="38">
          <cell r="I38">
            <v>1.7399999999999999E-2</v>
          </cell>
        </row>
        <row r="39">
          <cell r="H39">
            <v>0.19</v>
          </cell>
          <cell r="I39">
            <v>0.02</v>
          </cell>
        </row>
        <row r="43">
          <cell r="H43">
            <v>0</v>
          </cell>
        </row>
        <row r="46">
          <cell r="I46">
            <v>1.7399999999999999E-2</v>
          </cell>
        </row>
        <row r="47">
          <cell r="H47">
            <v>0.19</v>
          </cell>
          <cell r="I47">
            <v>0.02</v>
          </cell>
        </row>
        <row r="50">
          <cell r="I50">
            <v>1.7399999999999999E-2</v>
          </cell>
        </row>
        <row r="51">
          <cell r="H51">
            <v>0.19</v>
          </cell>
          <cell r="I51">
            <v>0.02</v>
          </cell>
        </row>
        <row r="54">
          <cell r="I54">
            <v>1.7399999999999999E-2</v>
          </cell>
        </row>
        <row r="55">
          <cell r="H55">
            <v>0.19</v>
          </cell>
          <cell r="I55">
            <v>0.02</v>
          </cell>
        </row>
        <row r="58">
          <cell r="I58">
            <v>1.7399999999999999E-2</v>
          </cell>
        </row>
        <row r="59">
          <cell r="H59">
            <v>0.19</v>
          </cell>
          <cell r="I59">
            <v>0.02</v>
          </cell>
        </row>
        <row r="62">
          <cell r="I62">
            <v>2.9000000000000001E-2</v>
          </cell>
        </row>
        <row r="63">
          <cell r="H63">
            <v>0.31</v>
          </cell>
          <cell r="I63">
            <v>0.03</v>
          </cell>
        </row>
        <row r="66">
          <cell r="I66">
            <v>2.9000000000000001E-2</v>
          </cell>
        </row>
        <row r="67">
          <cell r="H67">
            <v>0.31</v>
          </cell>
          <cell r="I67">
            <v>0.03</v>
          </cell>
        </row>
        <row r="71">
          <cell r="H71">
            <v>0.31</v>
          </cell>
          <cell r="I71">
            <v>0.03</v>
          </cell>
        </row>
        <row r="74">
          <cell r="I74">
            <v>1.7399999999999999E-2</v>
          </cell>
        </row>
        <row r="75">
          <cell r="H75">
            <v>0.19</v>
          </cell>
          <cell r="I75">
            <v>0.02</v>
          </cell>
        </row>
        <row r="78">
          <cell r="I78">
            <v>1.7399999999999999E-2</v>
          </cell>
        </row>
        <row r="79">
          <cell r="H79">
            <v>0.19</v>
          </cell>
          <cell r="I79">
            <v>0.02</v>
          </cell>
        </row>
        <row r="82">
          <cell r="I82">
            <v>2.9000000000000001E-2</v>
          </cell>
        </row>
        <row r="83">
          <cell r="H83">
            <v>0.31</v>
          </cell>
          <cell r="I83">
            <v>0.03</v>
          </cell>
        </row>
        <row r="86">
          <cell r="I86">
            <v>2.9000000000000001E-2</v>
          </cell>
        </row>
        <row r="87">
          <cell r="H87">
            <v>0.31</v>
          </cell>
          <cell r="I87">
            <v>0.03</v>
          </cell>
        </row>
        <row r="90">
          <cell r="I90">
            <v>1.7399999999999999E-2</v>
          </cell>
        </row>
        <row r="91">
          <cell r="H91">
            <v>0.19</v>
          </cell>
          <cell r="I91">
            <v>0.02</v>
          </cell>
        </row>
        <row r="94">
          <cell r="I94">
            <v>1.7399999999999999E-2</v>
          </cell>
        </row>
        <row r="95">
          <cell r="H95">
            <v>0.19</v>
          </cell>
          <cell r="I95">
            <v>0.02</v>
          </cell>
        </row>
        <row r="98">
          <cell r="I98">
            <v>1.7399999999999999E-2</v>
          </cell>
        </row>
        <row r="99">
          <cell r="H99">
            <v>0.19</v>
          </cell>
          <cell r="I99">
            <v>0.02</v>
          </cell>
        </row>
        <row r="102">
          <cell r="I102">
            <v>1.7399999999999999E-2</v>
          </cell>
        </row>
        <row r="103">
          <cell r="H103">
            <v>0.19</v>
          </cell>
          <cell r="I103">
            <v>0.02</v>
          </cell>
        </row>
        <row r="107">
          <cell r="H107">
            <v>0.19</v>
          </cell>
        </row>
        <row r="112">
          <cell r="H112">
            <v>0.01</v>
          </cell>
          <cell r="I112">
            <v>0</v>
          </cell>
        </row>
      </sheetData>
      <sheetData sheetId="9">
        <row r="32">
          <cell r="H32">
            <v>0.09</v>
          </cell>
          <cell r="I32">
            <v>0.01</v>
          </cell>
          <cell r="J32">
            <v>8.3999999999999995E-3</v>
          </cell>
        </row>
      </sheetData>
      <sheetData sheetId="10">
        <row r="32">
          <cell r="H32">
            <v>9.56</v>
          </cell>
          <cell r="I32">
            <v>0.01</v>
          </cell>
        </row>
        <row r="44">
          <cell r="H44">
            <v>3.38</v>
          </cell>
          <cell r="I44">
            <v>0</v>
          </cell>
        </row>
        <row r="61">
          <cell r="H61">
            <v>53.94</v>
          </cell>
          <cell r="I61">
            <v>0</v>
          </cell>
        </row>
        <row r="78">
          <cell r="H78">
            <v>53.94</v>
          </cell>
          <cell r="I78">
            <v>0</v>
          </cell>
        </row>
      </sheetData>
      <sheetData sheetId="11">
        <row r="35">
          <cell r="K35">
            <v>2.3999999999999998E-3</v>
          </cell>
        </row>
        <row r="36">
          <cell r="K36">
            <v>8.9999999999999993E-3</v>
          </cell>
        </row>
        <row r="41">
          <cell r="H41">
            <v>0.18</v>
          </cell>
          <cell r="I41">
            <v>0.01</v>
          </cell>
        </row>
        <row r="54">
          <cell r="K54">
            <v>2.3999999999999998E-3</v>
          </cell>
        </row>
        <row r="55">
          <cell r="K55">
            <v>8.9999999999999993E-3</v>
          </cell>
        </row>
        <row r="60">
          <cell r="H60">
            <v>0.14000000000000001</v>
          </cell>
          <cell r="I60">
            <v>0.01</v>
          </cell>
        </row>
        <row r="64">
          <cell r="K64">
            <v>2.3999999999999998E-3</v>
          </cell>
        </row>
        <row r="65">
          <cell r="K65">
            <v>8.9999999999999993E-3</v>
          </cell>
        </row>
        <row r="70">
          <cell r="H70">
            <v>0.16</v>
          </cell>
          <cell r="I70">
            <v>0.01</v>
          </cell>
        </row>
        <row r="74">
          <cell r="K74">
            <v>2.3999999999999998E-3</v>
          </cell>
        </row>
        <row r="75">
          <cell r="K75">
            <v>8.9999999999999993E-3</v>
          </cell>
        </row>
        <row r="79">
          <cell r="H79">
            <v>0.14000000000000001</v>
          </cell>
          <cell r="I79">
            <v>0.01</v>
          </cell>
        </row>
        <row r="83">
          <cell r="K83">
            <v>2.3999999999999998E-3</v>
          </cell>
        </row>
        <row r="84">
          <cell r="K84">
            <v>8.9999999999999993E-3</v>
          </cell>
        </row>
        <row r="89">
          <cell r="H89">
            <v>0.14000000000000001</v>
          </cell>
          <cell r="I89">
            <v>0.01</v>
          </cell>
        </row>
        <row r="93">
          <cell r="K93">
            <v>2.3999999999999998E-3</v>
          </cell>
        </row>
        <row r="94">
          <cell r="K94">
            <v>8.9999999999999993E-3</v>
          </cell>
        </row>
        <row r="98">
          <cell r="H98">
            <v>0.18</v>
          </cell>
          <cell r="I98">
            <v>0.01</v>
          </cell>
        </row>
        <row r="107">
          <cell r="H107">
            <v>0.16</v>
          </cell>
          <cell r="I107">
            <v>0.01</v>
          </cell>
        </row>
        <row r="111">
          <cell r="K111">
            <v>2.3999999999999998E-3</v>
          </cell>
        </row>
        <row r="112">
          <cell r="K112">
            <v>8.9999999999999993E-3</v>
          </cell>
        </row>
        <row r="116">
          <cell r="H116">
            <v>0.16</v>
          </cell>
          <cell r="I116">
            <v>0.01</v>
          </cell>
        </row>
        <row r="121">
          <cell r="K121">
            <v>8.9999999999999993E-3</v>
          </cell>
        </row>
        <row r="126">
          <cell r="H126">
            <v>0.14000000000000001</v>
          </cell>
          <cell r="I126">
            <v>0.01</v>
          </cell>
        </row>
        <row r="130">
          <cell r="K130">
            <v>2.3999999999999998E-3</v>
          </cell>
        </row>
        <row r="131">
          <cell r="K131">
            <v>8.9999999999999993E-3</v>
          </cell>
        </row>
        <row r="135">
          <cell r="H135">
            <v>0.14000000000000001</v>
          </cell>
          <cell r="I135">
            <v>0.01</v>
          </cell>
        </row>
        <row r="139">
          <cell r="K139">
            <v>2.3999999999999998E-3</v>
          </cell>
        </row>
        <row r="140">
          <cell r="K140">
            <v>8.9999999999999993E-3</v>
          </cell>
        </row>
        <row r="145">
          <cell r="H145">
            <v>0.16</v>
          </cell>
          <cell r="I145">
            <v>0.01</v>
          </cell>
        </row>
        <row r="149">
          <cell r="K149">
            <v>2.3999999999999998E-3</v>
          </cell>
        </row>
        <row r="150">
          <cell r="K150">
            <v>8.9999999999999993E-3</v>
          </cell>
        </row>
        <row r="155">
          <cell r="H155">
            <v>0.16</v>
          </cell>
          <cell r="I155">
            <v>0.01</v>
          </cell>
        </row>
        <row r="164">
          <cell r="K164">
            <v>2.3999999999999998E-3</v>
          </cell>
        </row>
        <row r="165">
          <cell r="K165">
            <v>8.9999999999999993E-3</v>
          </cell>
        </row>
        <row r="169">
          <cell r="H169">
            <v>0.16</v>
          </cell>
          <cell r="I169">
            <v>0.01</v>
          </cell>
        </row>
        <row r="172">
          <cell r="K172">
            <v>9.2999999999999992E-3</v>
          </cell>
        </row>
        <row r="175">
          <cell r="K175">
            <v>1.4999999999999999E-2</v>
          </cell>
        </row>
        <row r="176">
          <cell r="H176">
            <v>0.24</v>
          </cell>
          <cell r="I176">
            <v>0.02</v>
          </cell>
        </row>
        <row r="204">
          <cell r="H204">
            <v>0.08</v>
          </cell>
          <cell r="I204">
            <v>0.01</v>
          </cell>
        </row>
        <row r="208">
          <cell r="K208">
            <v>0.16439999999999999</v>
          </cell>
        </row>
        <row r="210">
          <cell r="K210">
            <v>2.1299999999999999E-2</v>
          </cell>
        </row>
        <row r="212">
          <cell r="H212">
            <v>1.89</v>
          </cell>
          <cell r="I212">
            <v>0.19</v>
          </cell>
        </row>
        <row r="223">
          <cell r="K223">
            <v>2.3E-2</v>
          </cell>
        </row>
        <row r="224">
          <cell r="K224">
            <v>5.0000000000000001E-3</v>
          </cell>
        </row>
        <row r="226">
          <cell r="H226">
            <v>0.26</v>
          </cell>
          <cell r="I226">
            <v>0.03</v>
          </cell>
        </row>
        <row r="231">
          <cell r="K231">
            <v>6.4999999999999997E-3</v>
          </cell>
        </row>
        <row r="235">
          <cell r="K235">
            <v>1.5E-3</v>
          </cell>
        </row>
        <row r="237">
          <cell r="H237">
            <v>0.09</v>
          </cell>
          <cell r="I237">
            <v>0.01</v>
          </cell>
        </row>
        <row r="247">
          <cell r="K247">
            <v>9.2999999999999992E-3</v>
          </cell>
        </row>
        <row r="250">
          <cell r="K250">
            <v>1.4999999999999999E-2</v>
          </cell>
        </row>
        <row r="251">
          <cell r="H251">
            <v>0.24</v>
          </cell>
          <cell r="I251">
            <v>0.02</v>
          </cell>
        </row>
        <row r="255">
          <cell r="K255">
            <v>6.3700000000000007E-2</v>
          </cell>
        </row>
        <row r="257">
          <cell r="K257">
            <v>5.4000000000000003E-3</v>
          </cell>
        </row>
        <row r="260">
          <cell r="H260">
            <v>0.72</v>
          </cell>
          <cell r="I260">
            <v>7.0000000000000007E-2</v>
          </cell>
        </row>
        <row r="264">
          <cell r="K264">
            <v>2.3999999999999998E-3</v>
          </cell>
        </row>
        <row r="265">
          <cell r="K265">
            <v>8.9999999999999993E-3</v>
          </cell>
        </row>
        <row r="270">
          <cell r="H270">
            <v>0.16</v>
          </cell>
          <cell r="I270">
            <v>0.01</v>
          </cell>
        </row>
        <row r="274">
          <cell r="K274">
            <v>1.0200000000000001E-2</v>
          </cell>
        </row>
        <row r="275">
          <cell r="K275">
            <v>5.8900000000000001E-2</v>
          </cell>
        </row>
        <row r="279">
          <cell r="H279">
            <v>0.71</v>
          </cell>
          <cell r="I279">
            <v>7.0000000000000007E-2</v>
          </cell>
        </row>
      </sheetData>
      <sheetData sheetId="12">
        <row r="19">
          <cell r="H19">
            <v>1.65</v>
          </cell>
          <cell r="I19">
            <v>0</v>
          </cell>
        </row>
        <row r="26">
          <cell r="H26">
            <v>3.26</v>
          </cell>
          <cell r="I26">
            <v>0</v>
          </cell>
        </row>
        <row r="33">
          <cell r="H33">
            <v>1.65</v>
          </cell>
          <cell r="I33">
            <v>0</v>
          </cell>
        </row>
        <row r="40">
          <cell r="H40">
            <v>3.26</v>
          </cell>
          <cell r="I40">
            <v>0</v>
          </cell>
        </row>
        <row r="48">
          <cell r="H48">
            <v>0.61</v>
          </cell>
          <cell r="I48">
            <v>0</v>
          </cell>
        </row>
        <row r="55">
          <cell r="H55">
            <v>1.19</v>
          </cell>
          <cell r="I55">
            <v>0</v>
          </cell>
        </row>
        <row r="63">
          <cell r="H63">
            <v>0.96</v>
          </cell>
          <cell r="I63">
            <v>0</v>
          </cell>
        </row>
        <row r="70">
          <cell r="H70">
            <v>1.89</v>
          </cell>
          <cell r="I70">
            <v>0</v>
          </cell>
        </row>
        <row r="77">
          <cell r="H77">
            <v>0.61</v>
          </cell>
          <cell r="I77">
            <v>0</v>
          </cell>
        </row>
        <row r="84">
          <cell r="H84">
            <v>0.61</v>
          </cell>
          <cell r="I84">
            <v>0</v>
          </cell>
        </row>
        <row r="91">
          <cell r="H91">
            <v>0.61</v>
          </cell>
          <cell r="I91">
            <v>0</v>
          </cell>
        </row>
        <row r="98">
          <cell r="H98">
            <v>0.96</v>
          </cell>
          <cell r="I98">
            <v>0</v>
          </cell>
        </row>
        <row r="106">
          <cell r="H106">
            <v>0.96</v>
          </cell>
          <cell r="I106">
            <v>0</v>
          </cell>
        </row>
        <row r="113">
          <cell r="H113">
            <v>0.96</v>
          </cell>
          <cell r="I113">
            <v>0</v>
          </cell>
        </row>
        <row r="121">
          <cell r="H121">
            <v>0.96</v>
          </cell>
          <cell r="I121">
            <v>0</v>
          </cell>
        </row>
        <row r="128">
          <cell r="H128">
            <v>3.26</v>
          </cell>
          <cell r="I128">
            <v>0</v>
          </cell>
        </row>
        <row r="136">
          <cell r="H136">
            <v>1.19</v>
          </cell>
          <cell r="I136">
            <v>0</v>
          </cell>
        </row>
        <row r="143">
          <cell r="H143">
            <v>1.65</v>
          </cell>
          <cell r="I143">
            <v>0</v>
          </cell>
        </row>
        <row r="150">
          <cell r="H150">
            <v>0.96</v>
          </cell>
          <cell r="I150">
            <v>0</v>
          </cell>
        </row>
        <row r="157">
          <cell r="H157">
            <v>0.96</v>
          </cell>
          <cell r="I157">
            <v>0</v>
          </cell>
        </row>
        <row r="164">
          <cell r="H164">
            <v>0.56999999999999995</v>
          </cell>
          <cell r="I164">
            <v>0</v>
          </cell>
        </row>
        <row r="171">
          <cell r="H171">
            <v>0.56999999999999995</v>
          </cell>
          <cell r="I171">
            <v>0</v>
          </cell>
        </row>
        <row r="178">
          <cell r="H178">
            <v>1.89</v>
          </cell>
          <cell r="I178">
            <v>0</v>
          </cell>
        </row>
        <row r="185">
          <cell r="H185">
            <v>0.96</v>
          </cell>
          <cell r="I185">
            <v>0</v>
          </cell>
        </row>
        <row r="199">
          <cell r="H199">
            <v>1.19</v>
          </cell>
          <cell r="I199">
            <v>0</v>
          </cell>
        </row>
        <row r="207">
          <cell r="H207">
            <v>0.96</v>
          </cell>
          <cell r="I207">
            <v>0</v>
          </cell>
        </row>
        <row r="214">
          <cell r="H214">
            <v>1.1000000000000001</v>
          </cell>
          <cell r="I214">
            <v>0</v>
          </cell>
        </row>
        <row r="221">
          <cell r="H221">
            <v>0.53</v>
          </cell>
          <cell r="I221">
            <v>0</v>
          </cell>
        </row>
        <row r="229">
          <cell r="H229">
            <v>1.65</v>
          </cell>
          <cell r="I229">
            <v>0</v>
          </cell>
        </row>
        <row r="236">
          <cell r="H236">
            <v>1.89</v>
          </cell>
          <cell r="I236">
            <v>0</v>
          </cell>
        </row>
        <row r="243">
          <cell r="H243">
            <v>0.61</v>
          </cell>
          <cell r="I243">
            <v>0</v>
          </cell>
        </row>
        <row r="250">
          <cell r="H250">
            <v>0.61</v>
          </cell>
          <cell r="I250">
            <v>0</v>
          </cell>
        </row>
        <row r="257">
          <cell r="H257">
            <v>0.56999999999999995</v>
          </cell>
          <cell r="I257">
            <v>0</v>
          </cell>
        </row>
        <row r="264">
          <cell r="H264">
            <v>1.65</v>
          </cell>
          <cell r="I264">
            <v>0</v>
          </cell>
        </row>
        <row r="272">
          <cell r="H272">
            <v>1.89</v>
          </cell>
          <cell r="I272">
            <v>0</v>
          </cell>
        </row>
        <row r="282">
          <cell r="H282">
            <v>10.15</v>
          </cell>
          <cell r="I282">
            <v>0</v>
          </cell>
        </row>
        <row r="289">
          <cell r="H289">
            <v>1.64</v>
          </cell>
          <cell r="I289">
            <v>0</v>
          </cell>
        </row>
        <row r="296">
          <cell r="H296">
            <v>1.64</v>
          </cell>
          <cell r="I296">
            <v>0</v>
          </cell>
        </row>
        <row r="300">
          <cell r="H300">
            <v>0.04</v>
          </cell>
          <cell r="I300">
            <v>0</v>
          </cell>
        </row>
        <row r="308">
          <cell r="H308">
            <v>1.89</v>
          </cell>
          <cell r="I308">
            <v>0</v>
          </cell>
        </row>
      </sheetData>
      <sheetData sheetId="13"/>
      <sheetData sheetId="14">
        <row r="22">
          <cell r="J22">
            <v>0</v>
          </cell>
        </row>
        <row r="29">
          <cell r="I29">
            <v>1.23</v>
          </cell>
          <cell r="J29">
            <v>0.11</v>
          </cell>
        </row>
        <row r="39">
          <cell r="I39">
            <v>1.53</v>
          </cell>
          <cell r="J39">
            <v>0.14000000000000001</v>
          </cell>
        </row>
        <row r="53">
          <cell r="J53">
            <v>0</v>
          </cell>
        </row>
        <row r="65">
          <cell r="C65">
            <v>2.15</v>
          </cell>
        </row>
        <row r="66">
          <cell r="E66">
            <v>0.37</v>
          </cell>
          <cell r="J66">
            <v>0.02</v>
          </cell>
        </row>
        <row r="70">
          <cell r="I70">
            <v>0.13</v>
          </cell>
          <cell r="J70">
            <v>0.01</v>
          </cell>
        </row>
        <row r="75">
          <cell r="I75">
            <v>0.13</v>
          </cell>
          <cell r="J75">
            <v>0.01</v>
          </cell>
        </row>
        <row r="80">
          <cell r="I80">
            <v>0.02</v>
          </cell>
          <cell r="J80">
            <v>1E-3</v>
          </cell>
        </row>
        <row r="84">
          <cell r="I84">
            <v>0.09</v>
          </cell>
          <cell r="J84">
            <v>0</v>
          </cell>
        </row>
        <row r="90">
          <cell r="I90">
            <v>0.09</v>
          </cell>
          <cell r="J90">
            <v>4.0000000000000001E-3</v>
          </cell>
        </row>
        <row r="96">
          <cell r="I96">
            <v>0.2</v>
          </cell>
          <cell r="J96">
            <v>0</v>
          </cell>
        </row>
        <row r="107">
          <cell r="I107">
            <v>0.71</v>
          </cell>
          <cell r="J107">
            <v>3.8E-3</v>
          </cell>
        </row>
        <row r="127">
          <cell r="I127">
            <v>0.01</v>
          </cell>
          <cell r="J127">
            <v>0</v>
          </cell>
        </row>
        <row r="135">
          <cell r="I135">
            <v>1.04</v>
          </cell>
          <cell r="J135">
            <v>0</v>
          </cell>
        </row>
        <row r="139">
          <cell r="I139">
            <v>0.01</v>
          </cell>
          <cell r="J139">
            <v>0</v>
          </cell>
        </row>
        <row r="149">
          <cell r="I149">
            <v>0.49</v>
          </cell>
          <cell r="J149">
            <v>0</v>
          </cell>
        </row>
        <row r="153">
          <cell r="I153">
            <v>0.01</v>
          </cell>
          <cell r="J153">
            <v>0</v>
          </cell>
        </row>
        <row r="160">
          <cell r="I160">
            <v>0.16</v>
          </cell>
          <cell r="J160">
            <v>0</v>
          </cell>
        </row>
        <row r="192">
          <cell r="I192">
            <v>0.14000000000000001</v>
          </cell>
        </row>
        <row r="200">
          <cell r="I200">
            <v>0.56000000000000005</v>
          </cell>
          <cell r="J200">
            <v>0.04</v>
          </cell>
        </row>
        <row r="208">
          <cell r="I208">
            <v>0.21</v>
          </cell>
          <cell r="J208">
            <v>0.01</v>
          </cell>
        </row>
        <row r="217">
          <cell r="I217">
            <v>0.56000000000000005</v>
          </cell>
        </row>
        <row r="226">
          <cell r="I226">
            <v>1.26</v>
          </cell>
          <cell r="J226">
            <v>0.1</v>
          </cell>
        </row>
        <row r="235">
          <cell r="I235">
            <v>1.25</v>
          </cell>
          <cell r="J235">
            <v>0.09</v>
          </cell>
        </row>
        <row r="244">
          <cell r="I244">
            <v>0.55000000000000004</v>
          </cell>
          <cell r="J244">
            <v>0.02</v>
          </cell>
        </row>
        <row r="255">
          <cell r="I255">
            <v>7.59</v>
          </cell>
          <cell r="J255">
            <v>0.01</v>
          </cell>
        </row>
        <row r="264">
          <cell r="I264">
            <v>4.5599999999999996</v>
          </cell>
          <cell r="J264">
            <v>0.01</v>
          </cell>
        </row>
        <row r="270">
          <cell r="I270">
            <v>10.51</v>
          </cell>
          <cell r="J270">
            <v>0</v>
          </cell>
        </row>
        <row r="278">
          <cell r="I278">
            <v>0.21</v>
          </cell>
          <cell r="J278">
            <v>0</v>
          </cell>
        </row>
        <row r="288">
          <cell r="I288">
            <v>0.2</v>
          </cell>
          <cell r="J288">
            <v>0</v>
          </cell>
        </row>
        <row r="312">
          <cell r="I312">
            <v>1.73</v>
          </cell>
        </row>
      </sheetData>
      <sheetData sheetId="15"/>
      <sheetData sheetId="16"/>
      <sheetData sheetId="17"/>
      <sheetData sheetId="18"/>
      <sheetData sheetId="19"/>
      <sheetData sheetId="20">
        <row r="13">
          <cell r="I13" t="str">
            <v>Первичная консультация врача- хирурга</v>
          </cell>
          <cell r="O13">
            <v>12.05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АХ на 10.05.23"/>
      <sheetName val="ИГ НА 10.05.23"/>
      <sheetName val=" РБ на 10.05.23 "/>
      <sheetName val="лор"/>
      <sheetName val="прктология"/>
    </sheetNames>
    <sheetDataSet>
      <sheetData sheetId="0"/>
      <sheetData sheetId="1"/>
      <sheetData sheetId="2">
        <row r="17">
          <cell r="A17" t="str">
            <v>Операция радиоволновая увулопалатофарингопластика</v>
          </cell>
        </row>
        <row r="20">
          <cell r="A20" t="str">
            <v>Туалет полости носа</v>
          </cell>
        </row>
      </sheetData>
      <sheetData sheetId="3">
        <row r="28">
          <cell r="H28">
            <v>21.95</v>
          </cell>
          <cell r="I28">
            <v>1.99</v>
          </cell>
        </row>
        <row r="29">
          <cell r="H29">
            <v>8.98</v>
          </cell>
          <cell r="I29">
            <v>0.8</v>
          </cell>
        </row>
        <row r="30">
          <cell r="H30">
            <v>41.88</v>
          </cell>
          <cell r="I30">
            <v>0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АХ на 10.05.23"/>
      <sheetName val="ИГ НА 10.05.23"/>
      <sheetName val=" РБ на 10.05.23 "/>
      <sheetName val="проктология"/>
      <sheetName val="прктология"/>
    </sheetNames>
    <sheetDataSet>
      <sheetData sheetId="0"/>
      <sheetData sheetId="1"/>
      <sheetData sheetId="2">
        <row r="17">
          <cell r="A17" t="str">
            <v>Консультация врача - проктолога высшей категории (первичная)</v>
          </cell>
        </row>
        <row r="20">
          <cell r="A20" t="str">
            <v>Консультация врача - проктолога  высшей категории (повторная)</v>
          </cell>
        </row>
        <row r="23">
          <cell r="A23" t="str">
            <v>Аноскопия</v>
          </cell>
        </row>
        <row r="26">
          <cell r="A26" t="str">
            <v>Ректоскопия</v>
          </cell>
        </row>
        <row r="29">
          <cell r="A29" t="str">
            <v>Лигирование геморроидальных узлов латексными кольцами</v>
          </cell>
        </row>
        <row r="32">
          <cell r="A32" t="str">
            <v>Двойное лигирование геморроидальных узлов латексными кольцами</v>
          </cell>
        </row>
      </sheetData>
      <sheetData sheetId="3">
        <row r="28">
          <cell r="H28">
            <v>1.44</v>
          </cell>
          <cell r="I28">
            <v>0.04</v>
          </cell>
        </row>
        <row r="29">
          <cell r="H29">
            <v>1.44</v>
          </cell>
          <cell r="I29">
            <v>0.04</v>
          </cell>
        </row>
        <row r="30">
          <cell r="H30">
            <v>4.51</v>
          </cell>
          <cell r="I30">
            <v>0.41</v>
          </cell>
        </row>
        <row r="31">
          <cell r="H31">
            <v>1.01</v>
          </cell>
          <cell r="I31">
            <v>0.09</v>
          </cell>
        </row>
        <row r="32">
          <cell r="H32">
            <v>3.62</v>
          </cell>
          <cell r="I32">
            <v>0.33</v>
          </cell>
        </row>
        <row r="33">
          <cell r="H33">
            <v>5.0199999999999996</v>
          </cell>
          <cell r="I33">
            <v>0.46</v>
          </cell>
        </row>
      </sheetData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АХ на 1.05.23"/>
      <sheetName val="ИГ НА 1.05.23"/>
      <sheetName val=" РБ на 1.05.23 "/>
      <sheetName val="консультации"/>
      <sheetName val="консул "/>
    </sheetNames>
    <sheetDataSet>
      <sheetData sheetId="0"/>
      <sheetData sheetId="1"/>
      <sheetData sheetId="2">
        <row r="38">
          <cell r="A38" t="str">
            <v>* врач-хирург, врач-оториноларинголог,  врач-эндоскопист, врач-травматолог-ортопед</v>
          </cell>
        </row>
        <row r="39">
          <cell r="A39" t="str">
            <v>** врач -кардиолог, врач- терапевт</v>
          </cell>
        </row>
      </sheetData>
      <sheetData sheetId="3">
        <row r="18">
          <cell r="H18">
            <v>0.41899999999999998</v>
          </cell>
          <cell r="I18">
            <v>3.44E-2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8A1E-23AC-4D5B-9AA6-0690C54B7DED}">
  <sheetPr>
    <pageSetUpPr fitToPage="1"/>
  </sheetPr>
  <dimension ref="A1:F443"/>
  <sheetViews>
    <sheetView tabSelected="1" topLeftCell="A77" zoomScale="60" zoomScaleNormal="60" workbookViewId="0">
      <selection activeCell="J179" sqref="J179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6" width="14.7109375" style="1" customWidth="1"/>
    <col min="245" max="245" width="105" customWidth="1"/>
    <col min="246" max="246" width="0" hidden="1" customWidth="1"/>
    <col min="247" max="247" width="17" customWidth="1"/>
    <col min="248" max="248" width="13.5703125" customWidth="1"/>
    <col min="249" max="251" width="14.7109375" customWidth="1"/>
    <col min="501" max="501" width="105" customWidth="1"/>
    <col min="502" max="502" width="0" hidden="1" customWidth="1"/>
    <col min="503" max="503" width="17" customWidth="1"/>
    <col min="504" max="504" width="13.5703125" customWidth="1"/>
    <col min="505" max="507" width="14.7109375" customWidth="1"/>
    <col min="757" max="757" width="105" customWidth="1"/>
    <col min="758" max="758" width="0" hidden="1" customWidth="1"/>
    <col min="759" max="759" width="17" customWidth="1"/>
    <col min="760" max="760" width="13.5703125" customWidth="1"/>
    <col min="761" max="763" width="14.7109375" customWidth="1"/>
    <col min="1013" max="1013" width="105" customWidth="1"/>
    <col min="1014" max="1014" width="0" hidden="1" customWidth="1"/>
    <col min="1015" max="1015" width="17" customWidth="1"/>
    <col min="1016" max="1016" width="13.5703125" customWidth="1"/>
    <col min="1017" max="1019" width="14.7109375" customWidth="1"/>
    <col min="1269" max="1269" width="105" customWidth="1"/>
    <col min="1270" max="1270" width="0" hidden="1" customWidth="1"/>
    <col min="1271" max="1271" width="17" customWidth="1"/>
    <col min="1272" max="1272" width="13.5703125" customWidth="1"/>
    <col min="1273" max="1275" width="14.7109375" customWidth="1"/>
    <col min="1525" max="1525" width="105" customWidth="1"/>
    <col min="1526" max="1526" width="0" hidden="1" customWidth="1"/>
    <col min="1527" max="1527" width="17" customWidth="1"/>
    <col min="1528" max="1528" width="13.5703125" customWidth="1"/>
    <col min="1529" max="1531" width="14.7109375" customWidth="1"/>
    <col min="1781" max="1781" width="105" customWidth="1"/>
    <col min="1782" max="1782" width="0" hidden="1" customWidth="1"/>
    <col min="1783" max="1783" width="17" customWidth="1"/>
    <col min="1784" max="1784" width="13.5703125" customWidth="1"/>
    <col min="1785" max="1787" width="14.7109375" customWidth="1"/>
    <col min="2037" max="2037" width="105" customWidth="1"/>
    <col min="2038" max="2038" width="0" hidden="1" customWidth="1"/>
    <col min="2039" max="2039" width="17" customWidth="1"/>
    <col min="2040" max="2040" width="13.5703125" customWidth="1"/>
    <col min="2041" max="2043" width="14.7109375" customWidth="1"/>
    <col min="2293" max="2293" width="105" customWidth="1"/>
    <col min="2294" max="2294" width="0" hidden="1" customWidth="1"/>
    <col min="2295" max="2295" width="17" customWidth="1"/>
    <col min="2296" max="2296" width="13.5703125" customWidth="1"/>
    <col min="2297" max="2299" width="14.7109375" customWidth="1"/>
    <col min="2549" max="2549" width="105" customWidth="1"/>
    <col min="2550" max="2550" width="0" hidden="1" customWidth="1"/>
    <col min="2551" max="2551" width="17" customWidth="1"/>
    <col min="2552" max="2552" width="13.5703125" customWidth="1"/>
    <col min="2553" max="2555" width="14.7109375" customWidth="1"/>
    <col min="2805" max="2805" width="105" customWidth="1"/>
    <col min="2806" max="2806" width="0" hidden="1" customWidth="1"/>
    <col min="2807" max="2807" width="17" customWidth="1"/>
    <col min="2808" max="2808" width="13.5703125" customWidth="1"/>
    <col min="2809" max="2811" width="14.7109375" customWidth="1"/>
    <col min="3061" max="3061" width="105" customWidth="1"/>
    <col min="3062" max="3062" width="0" hidden="1" customWidth="1"/>
    <col min="3063" max="3063" width="17" customWidth="1"/>
    <col min="3064" max="3064" width="13.5703125" customWidth="1"/>
    <col min="3065" max="3067" width="14.7109375" customWidth="1"/>
    <col min="3317" max="3317" width="105" customWidth="1"/>
    <col min="3318" max="3318" width="0" hidden="1" customWidth="1"/>
    <col min="3319" max="3319" width="17" customWidth="1"/>
    <col min="3320" max="3320" width="13.5703125" customWidth="1"/>
    <col min="3321" max="3323" width="14.7109375" customWidth="1"/>
    <col min="3573" max="3573" width="105" customWidth="1"/>
    <col min="3574" max="3574" width="0" hidden="1" customWidth="1"/>
    <col min="3575" max="3575" width="17" customWidth="1"/>
    <col min="3576" max="3576" width="13.5703125" customWidth="1"/>
    <col min="3577" max="3579" width="14.7109375" customWidth="1"/>
    <col min="3829" max="3829" width="105" customWidth="1"/>
    <col min="3830" max="3830" width="0" hidden="1" customWidth="1"/>
    <col min="3831" max="3831" width="17" customWidth="1"/>
    <col min="3832" max="3832" width="13.5703125" customWidth="1"/>
    <col min="3833" max="3835" width="14.7109375" customWidth="1"/>
    <col min="4085" max="4085" width="105" customWidth="1"/>
    <col min="4086" max="4086" width="0" hidden="1" customWidth="1"/>
    <col min="4087" max="4087" width="17" customWidth="1"/>
    <col min="4088" max="4088" width="13.5703125" customWidth="1"/>
    <col min="4089" max="4091" width="14.7109375" customWidth="1"/>
    <col min="4341" max="4341" width="105" customWidth="1"/>
    <col min="4342" max="4342" width="0" hidden="1" customWidth="1"/>
    <col min="4343" max="4343" width="17" customWidth="1"/>
    <col min="4344" max="4344" width="13.5703125" customWidth="1"/>
    <col min="4345" max="4347" width="14.7109375" customWidth="1"/>
    <col min="4597" max="4597" width="105" customWidth="1"/>
    <col min="4598" max="4598" width="0" hidden="1" customWidth="1"/>
    <col min="4599" max="4599" width="17" customWidth="1"/>
    <col min="4600" max="4600" width="13.5703125" customWidth="1"/>
    <col min="4601" max="4603" width="14.7109375" customWidth="1"/>
    <col min="4853" max="4853" width="105" customWidth="1"/>
    <col min="4854" max="4854" width="0" hidden="1" customWidth="1"/>
    <col min="4855" max="4855" width="17" customWidth="1"/>
    <col min="4856" max="4856" width="13.5703125" customWidth="1"/>
    <col min="4857" max="4859" width="14.7109375" customWidth="1"/>
    <col min="5109" max="5109" width="105" customWidth="1"/>
    <col min="5110" max="5110" width="0" hidden="1" customWidth="1"/>
    <col min="5111" max="5111" width="17" customWidth="1"/>
    <col min="5112" max="5112" width="13.5703125" customWidth="1"/>
    <col min="5113" max="5115" width="14.7109375" customWidth="1"/>
    <col min="5365" max="5365" width="105" customWidth="1"/>
    <col min="5366" max="5366" width="0" hidden="1" customWidth="1"/>
    <col min="5367" max="5367" width="17" customWidth="1"/>
    <col min="5368" max="5368" width="13.5703125" customWidth="1"/>
    <col min="5369" max="5371" width="14.7109375" customWidth="1"/>
    <col min="5621" max="5621" width="105" customWidth="1"/>
    <col min="5622" max="5622" width="0" hidden="1" customWidth="1"/>
    <col min="5623" max="5623" width="17" customWidth="1"/>
    <col min="5624" max="5624" width="13.5703125" customWidth="1"/>
    <col min="5625" max="5627" width="14.7109375" customWidth="1"/>
    <col min="5877" max="5877" width="105" customWidth="1"/>
    <col min="5878" max="5878" width="0" hidden="1" customWidth="1"/>
    <col min="5879" max="5879" width="17" customWidth="1"/>
    <col min="5880" max="5880" width="13.5703125" customWidth="1"/>
    <col min="5881" max="5883" width="14.7109375" customWidth="1"/>
    <col min="6133" max="6133" width="105" customWidth="1"/>
    <col min="6134" max="6134" width="0" hidden="1" customWidth="1"/>
    <col min="6135" max="6135" width="17" customWidth="1"/>
    <col min="6136" max="6136" width="13.5703125" customWidth="1"/>
    <col min="6137" max="6139" width="14.7109375" customWidth="1"/>
    <col min="6389" max="6389" width="105" customWidth="1"/>
    <col min="6390" max="6390" width="0" hidden="1" customWidth="1"/>
    <col min="6391" max="6391" width="17" customWidth="1"/>
    <col min="6392" max="6392" width="13.5703125" customWidth="1"/>
    <col min="6393" max="6395" width="14.7109375" customWidth="1"/>
    <col min="6645" max="6645" width="105" customWidth="1"/>
    <col min="6646" max="6646" width="0" hidden="1" customWidth="1"/>
    <col min="6647" max="6647" width="17" customWidth="1"/>
    <col min="6648" max="6648" width="13.5703125" customWidth="1"/>
    <col min="6649" max="6651" width="14.7109375" customWidth="1"/>
    <col min="6901" max="6901" width="105" customWidth="1"/>
    <col min="6902" max="6902" width="0" hidden="1" customWidth="1"/>
    <col min="6903" max="6903" width="17" customWidth="1"/>
    <col min="6904" max="6904" width="13.5703125" customWidth="1"/>
    <col min="6905" max="6907" width="14.7109375" customWidth="1"/>
    <col min="7157" max="7157" width="105" customWidth="1"/>
    <col min="7158" max="7158" width="0" hidden="1" customWidth="1"/>
    <col min="7159" max="7159" width="17" customWidth="1"/>
    <col min="7160" max="7160" width="13.5703125" customWidth="1"/>
    <col min="7161" max="7163" width="14.7109375" customWidth="1"/>
    <col min="7413" max="7413" width="105" customWidth="1"/>
    <col min="7414" max="7414" width="0" hidden="1" customWidth="1"/>
    <col min="7415" max="7415" width="17" customWidth="1"/>
    <col min="7416" max="7416" width="13.5703125" customWidth="1"/>
    <col min="7417" max="7419" width="14.7109375" customWidth="1"/>
    <col min="7669" max="7669" width="105" customWidth="1"/>
    <col min="7670" max="7670" width="0" hidden="1" customWidth="1"/>
    <col min="7671" max="7671" width="17" customWidth="1"/>
    <col min="7672" max="7672" width="13.5703125" customWidth="1"/>
    <col min="7673" max="7675" width="14.7109375" customWidth="1"/>
    <col min="7925" max="7925" width="105" customWidth="1"/>
    <col min="7926" max="7926" width="0" hidden="1" customWidth="1"/>
    <col min="7927" max="7927" width="17" customWidth="1"/>
    <col min="7928" max="7928" width="13.5703125" customWidth="1"/>
    <col min="7929" max="7931" width="14.7109375" customWidth="1"/>
    <col min="8181" max="8181" width="105" customWidth="1"/>
    <col min="8182" max="8182" width="0" hidden="1" customWidth="1"/>
    <col min="8183" max="8183" width="17" customWidth="1"/>
    <col min="8184" max="8184" width="13.5703125" customWidth="1"/>
    <col min="8185" max="8187" width="14.7109375" customWidth="1"/>
    <col min="8437" max="8437" width="105" customWidth="1"/>
    <col min="8438" max="8438" width="0" hidden="1" customWidth="1"/>
    <col min="8439" max="8439" width="17" customWidth="1"/>
    <col min="8440" max="8440" width="13.5703125" customWidth="1"/>
    <col min="8441" max="8443" width="14.7109375" customWidth="1"/>
    <col min="8693" max="8693" width="105" customWidth="1"/>
    <col min="8694" max="8694" width="0" hidden="1" customWidth="1"/>
    <col min="8695" max="8695" width="17" customWidth="1"/>
    <col min="8696" max="8696" width="13.5703125" customWidth="1"/>
    <col min="8697" max="8699" width="14.7109375" customWidth="1"/>
    <col min="8949" max="8949" width="105" customWidth="1"/>
    <col min="8950" max="8950" width="0" hidden="1" customWidth="1"/>
    <col min="8951" max="8951" width="17" customWidth="1"/>
    <col min="8952" max="8952" width="13.5703125" customWidth="1"/>
    <col min="8953" max="8955" width="14.7109375" customWidth="1"/>
    <col min="9205" max="9205" width="105" customWidth="1"/>
    <col min="9206" max="9206" width="0" hidden="1" customWidth="1"/>
    <col min="9207" max="9207" width="17" customWidth="1"/>
    <col min="9208" max="9208" width="13.5703125" customWidth="1"/>
    <col min="9209" max="9211" width="14.7109375" customWidth="1"/>
    <col min="9461" max="9461" width="105" customWidth="1"/>
    <col min="9462" max="9462" width="0" hidden="1" customWidth="1"/>
    <col min="9463" max="9463" width="17" customWidth="1"/>
    <col min="9464" max="9464" width="13.5703125" customWidth="1"/>
    <col min="9465" max="9467" width="14.7109375" customWidth="1"/>
    <col min="9717" max="9717" width="105" customWidth="1"/>
    <col min="9718" max="9718" width="0" hidden="1" customWidth="1"/>
    <col min="9719" max="9719" width="17" customWidth="1"/>
    <col min="9720" max="9720" width="13.5703125" customWidth="1"/>
    <col min="9721" max="9723" width="14.7109375" customWidth="1"/>
    <col min="9973" max="9973" width="105" customWidth="1"/>
    <col min="9974" max="9974" width="0" hidden="1" customWidth="1"/>
    <col min="9975" max="9975" width="17" customWidth="1"/>
    <col min="9976" max="9976" width="13.5703125" customWidth="1"/>
    <col min="9977" max="9979" width="14.7109375" customWidth="1"/>
    <col min="10229" max="10229" width="105" customWidth="1"/>
    <col min="10230" max="10230" width="0" hidden="1" customWidth="1"/>
    <col min="10231" max="10231" width="17" customWidth="1"/>
    <col min="10232" max="10232" width="13.5703125" customWidth="1"/>
    <col min="10233" max="10235" width="14.7109375" customWidth="1"/>
    <col min="10485" max="10485" width="105" customWidth="1"/>
    <col min="10486" max="10486" width="0" hidden="1" customWidth="1"/>
    <col min="10487" max="10487" width="17" customWidth="1"/>
    <col min="10488" max="10488" width="13.5703125" customWidth="1"/>
    <col min="10489" max="10491" width="14.7109375" customWidth="1"/>
    <col min="10741" max="10741" width="105" customWidth="1"/>
    <col min="10742" max="10742" width="0" hidden="1" customWidth="1"/>
    <col min="10743" max="10743" width="17" customWidth="1"/>
    <col min="10744" max="10744" width="13.5703125" customWidth="1"/>
    <col min="10745" max="10747" width="14.7109375" customWidth="1"/>
    <col min="10997" max="10997" width="105" customWidth="1"/>
    <col min="10998" max="10998" width="0" hidden="1" customWidth="1"/>
    <col min="10999" max="10999" width="17" customWidth="1"/>
    <col min="11000" max="11000" width="13.5703125" customWidth="1"/>
    <col min="11001" max="11003" width="14.7109375" customWidth="1"/>
    <col min="11253" max="11253" width="105" customWidth="1"/>
    <col min="11254" max="11254" width="0" hidden="1" customWidth="1"/>
    <col min="11255" max="11255" width="17" customWidth="1"/>
    <col min="11256" max="11256" width="13.5703125" customWidth="1"/>
    <col min="11257" max="11259" width="14.7109375" customWidth="1"/>
    <col min="11509" max="11509" width="105" customWidth="1"/>
    <col min="11510" max="11510" width="0" hidden="1" customWidth="1"/>
    <col min="11511" max="11511" width="17" customWidth="1"/>
    <col min="11512" max="11512" width="13.5703125" customWidth="1"/>
    <col min="11513" max="11515" width="14.7109375" customWidth="1"/>
    <col min="11765" max="11765" width="105" customWidth="1"/>
    <col min="11766" max="11766" width="0" hidden="1" customWidth="1"/>
    <col min="11767" max="11767" width="17" customWidth="1"/>
    <col min="11768" max="11768" width="13.5703125" customWidth="1"/>
    <col min="11769" max="11771" width="14.7109375" customWidth="1"/>
    <col min="12021" max="12021" width="105" customWidth="1"/>
    <col min="12022" max="12022" width="0" hidden="1" customWidth="1"/>
    <col min="12023" max="12023" width="17" customWidth="1"/>
    <col min="12024" max="12024" width="13.5703125" customWidth="1"/>
    <col min="12025" max="12027" width="14.7109375" customWidth="1"/>
    <col min="12277" max="12277" width="105" customWidth="1"/>
    <col min="12278" max="12278" width="0" hidden="1" customWidth="1"/>
    <col min="12279" max="12279" width="17" customWidth="1"/>
    <col min="12280" max="12280" width="13.5703125" customWidth="1"/>
    <col min="12281" max="12283" width="14.7109375" customWidth="1"/>
    <col min="12533" max="12533" width="105" customWidth="1"/>
    <col min="12534" max="12534" width="0" hidden="1" customWidth="1"/>
    <col min="12535" max="12535" width="17" customWidth="1"/>
    <col min="12536" max="12536" width="13.5703125" customWidth="1"/>
    <col min="12537" max="12539" width="14.7109375" customWidth="1"/>
    <col min="12789" max="12789" width="105" customWidth="1"/>
    <col min="12790" max="12790" width="0" hidden="1" customWidth="1"/>
    <col min="12791" max="12791" width="17" customWidth="1"/>
    <col min="12792" max="12792" width="13.5703125" customWidth="1"/>
    <col min="12793" max="12795" width="14.7109375" customWidth="1"/>
    <col min="13045" max="13045" width="105" customWidth="1"/>
    <col min="13046" max="13046" width="0" hidden="1" customWidth="1"/>
    <col min="13047" max="13047" width="17" customWidth="1"/>
    <col min="13048" max="13048" width="13.5703125" customWidth="1"/>
    <col min="13049" max="13051" width="14.7109375" customWidth="1"/>
    <col min="13301" max="13301" width="105" customWidth="1"/>
    <col min="13302" max="13302" width="0" hidden="1" customWidth="1"/>
    <col min="13303" max="13303" width="17" customWidth="1"/>
    <col min="13304" max="13304" width="13.5703125" customWidth="1"/>
    <col min="13305" max="13307" width="14.7109375" customWidth="1"/>
    <col min="13557" max="13557" width="105" customWidth="1"/>
    <col min="13558" max="13558" width="0" hidden="1" customWidth="1"/>
    <col min="13559" max="13559" width="17" customWidth="1"/>
    <col min="13560" max="13560" width="13.5703125" customWidth="1"/>
    <col min="13561" max="13563" width="14.7109375" customWidth="1"/>
    <col min="13813" max="13813" width="105" customWidth="1"/>
    <col min="13814" max="13814" width="0" hidden="1" customWidth="1"/>
    <col min="13815" max="13815" width="17" customWidth="1"/>
    <col min="13816" max="13816" width="13.5703125" customWidth="1"/>
    <col min="13817" max="13819" width="14.7109375" customWidth="1"/>
    <col min="14069" max="14069" width="105" customWidth="1"/>
    <col min="14070" max="14070" width="0" hidden="1" customWidth="1"/>
    <col min="14071" max="14071" width="17" customWidth="1"/>
    <col min="14072" max="14072" width="13.5703125" customWidth="1"/>
    <col min="14073" max="14075" width="14.7109375" customWidth="1"/>
    <col min="14325" max="14325" width="105" customWidth="1"/>
    <col min="14326" max="14326" width="0" hidden="1" customWidth="1"/>
    <col min="14327" max="14327" width="17" customWidth="1"/>
    <col min="14328" max="14328" width="13.5703125" customWidth="1"/>
    <col min="14329" max="14331" width="14.7109375" customWidth="1"/>
    <col min="14581" max="14581" width="105" customWidth="1"/>
    <col min="14582" max="14582" width="0" hidden="1" customWidth="1"/>
    <col min="14583" max="14583" width="17" customWidth="1"/>
    <col min="14584" max="14584" width="13.5703125" customWidth="1"/>
    <col min="14585" max="14587" width="14.7109375" customWidth="1"/>
    <col min="14837" max="14837" width="105" customWidth="1"/>
    <col min="14838" max="14838" width="0" hidden="1" customWidth="1"/>
    <col min="14839" max="14839" width="17" customWidth="1"/>
    <col min="14840" max="14840" width="13.5703125" customWidth="1"/>
    <col min="14841" max="14843" width="14.7109375" customWidth="1"/>
    <col min="15093" max="15093" width="105" customWidth="1"/>
    <col min="15094" max="15094" width="0" hidden="1" customWidth="1"/>
    <col min="15095" max="15095" width="17" customWidth="1"/>
    <col min="15096" max="15096" width="13.5703125" customWidth="1"/>
    <col min="15097" max="15099" width="14.7109375" customWidth="1"/>
    <col min="15349" max="15349" width="105" customWidth="1"/>
    <col min="15350" max="15350" width="0" hidden="1" customWidth="1"/>
    <col min="15351" max="15351" width="17" customWidth="1"/>
    <col min="15352" max="15352" width="13.5703125" customWidth="1"/>
    <col min="15353" max="15355" width="14.7109375" customWidth="1"/>
    <col min="15605" max="15605" width="105" customWidth="1"/>
    <col min="15606" max="15606" width="0" hidden="1" customWidth="1"/>
    <col min="15607" max="15607" width="17" customWidth="1"/>
    <col min="15608" max="15608" width="13.5703125" customWidth="1"/>
    <col min="15609" max="15611" width="14.7109375" customWidth="1"/>
    <col min="15861" max="15861" width="105" customWidth="1"/>
    <col min="15862" max="15862" width="0" hidden="1" customWidth="1"/>
    <col min="15863" max="15863" width="17" customWidth="1"/>
    <col min="15864" max="15864" width="13.5703125" customWidth="1"/>
    <col min="15865" max="15867" width="14.7109375" customWidth="1"/>
    <col min="16117" max="16117" width="105" customWidth="1"/>
    <col min="16118" max="16118" width="0" hidden="1" customWidth="1"/>
    <col min="16119" max="16119" width="17" customWidth="1"/>
    <col min="16120" max="16120" width="13.5703125" customWidth="1"/>
    <col min="16121" max="16123" width="14.7109375" customWidth="1"/>
  </cols>
  <sheetData>
    <row r="1" spans="1:6" ht="24.75" customHeight="1" x14ac:dyDescent="0.2">
      <c r="C1" s="286"/>
      <c r="D1" s="285" t="s">
        <v>580</v>
      </c>
      <c r="E1" s="285"/>
      <c r="F1" s="285"/>
    </row>
    <row r="2" spans="1:6" ht="40.5" customHeight="1" x14ac:dyDescent="0.3">
      <c r="A2" s="284"/>
      <c r="B2" s="284"/>
      <c r="C2" s="283"/>
      <c r="D2" s="282" t="s">
        <v>278</v>
      </c>
      <c r="E2" s="282"/>
      <c r="F2" s="282"/>
    </row>
    <row r="3" spans="1:6" ht="30" customHeight="1" x14ac:dyDescent="0.3">
      <c r="A3" s="280"/>
      <c r="B3" s="280"/>
      <c r="C3" s="279"/>
      <c r="D3" s="280" t="s">
        <v>276</v>
      </c>
      <c r="E3" s="280"/>
      <c r="F3" s="280"/>
    </row>
    <row r="4" spans="1:6" ht="31.5" customHeight="1" x14ac:dyDescent="0.3">
      <c r="A4" s="280"/>
      <c r="B4" s="280"/>
      <c r="C4" s="279"/>
      <c r="D4" s="280" t="s">
        <v>275</v>
      </c>
      <c r="E4" s="280"/>
      <c r="F4" s="280"/>
    </row>
    <row r="5" spans="1:6" ht="7.15" customHeight="1" x14ac:dyDescent="0.25">
      <c r="A5" s="274"/>
      <c r="B5" s="274"/>
      <c r="C5" s="281"/>
      <c r="D5" s="274"/>
      <c r="E5" s="274"/>
      <c r="F5" s="274"/>
    </row>
    <row r="6" spans="1:6" ht="18.75" x14ac:dyDescent="0.3">
      <c r="A6" s="280"/>
      <c r="B6" s="280"/>
      <c r="C6" s="279"/>
      <c r="D6" s="280" t="s">
        <v>274</v>
      </c>
      <c r="E6" s="280"/>
      <c r="F6" s="280"/>
    </row>
    <row r="7" spans="1:6" ht="7.5" customHeight="1" x14ac:dyDescent="0.35">
      <c r="A7" s="280"/>
      <c r="B7" s="280"/>
      <c r="C7" s="279"/>
    </row>
    <row r="8" spans="1:6" ht="16.5" customHeight="1" x14ac:dyDescent="0.35">
      <c r="A8" s="278"/>
      <c r="B8" s="278"/>
      <c r="C8" s="277"/>
    </row>
    <row r="9" spans="1:6" ht="18" customHeight="1" x14ac:dyDescent="0.2">
      <c r="A9" s="1748" t="s">
        <v>273</v>
      </c>
      <c r="B9" s="1748"/>
      <c r="C9" s="1749"/>
      <c r="D9" s="1749"/>
      <c r="E9" s="276"/>
      <c r="F9" s="276"/>
    </row>
    <row r="10" spans="1:6" ht="34.5" customHeight="1" x14ac:dyDescent="0.3">
      <c r="A10" s="1750" t="s">
        <v>272</v>
      </c>
      <c r="B10" s="1750"/>
      <c r="C10" s="1751"/>
      <c r="D10" s="1751"/>
      <c r="E10" s="275"/>
      <c r="F10" s="275"/>
    </row>
    <row r="11" spans="1:6" ht="20.25" x14ac:dyDescent="0.3">
      <c r="A11" s="1750" t="s">
        <v>271</v>
      </c>
      <c r="B11" s="1750"/>
      <c r="C11" s="1751"/>
      <c r="D11" s="1751"/>
      <c r="E11" s="275"/>
      <c r="F11" s="275"/>
    </row>
    <row r="12" spans="1:6" ht="28.5" customHeight="1" thickBot="1" x14ac:dyDescent="0.4">
      <c r="A12" s="274"/>
      <c r="B12" s="274"/>
      <c r="C12" s="273" t="s">
        <v>270</v>
      </c>
      <c r="D12" s="272"/>
      <c r="E12" s="272"/>
      <c r="F12" s="272"/>
    </row>
    <row r="13" spans="1:6" ht="21.75" customHeight="1" x14ac:dyDescent="0.2">
      <c r="A13" s="1752" t="s">
        <v>269</v>
      </c>
      <c r="B13" s="1754" t="s">
        <v>268</v>
      </c>
      <c r="C13" s="1754" t="s">
        <v>581</v>
      </c>
      <c r="D13" s="1756" t="s">
        <v>267</v>
      </c>
      <c r="E13" s="271" t="s">
        <v>266</v>
      </c>
      <c r="F13" s="270" t="s">
        <v>265</v>
      </c>
    </row>
    <row r="14" spans="1:6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</row>
    <row r="15" spans="1:6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/>
      <c r="F15"/>
    </row>
    <row r="16" spans="1:6" ht="43.5" customHeight="1" x14ac:dyDescent="0.35">
      <c r="A16" s="262" t="s">
        <v>264</v>
      </c>
      <c r="B16" s="261"/>
      <c r="C16" s="260"/>
      <c r="D16" s="259"/>
      <c r="E16" s="258"/>
      <c r="F16" s="258"/>
    </row>
    <row r="17" spans="1:6" ht="31.5" customHeight="1" x14ac:dyDescent="0.35">
      <c r="A17" s="242" t="s">
        <v>253</v>
      </c>
      <c r="B17" s="244">
        <f t="shared" ref="B17:B23" si="0">C17*$B$15</f>
        <v>32000</v>
      </c>
      <c r="C17" s="240">
        <v>3.2</v>
      </c>
      <c r="D17" s="239">
        <f>C17/1.2*0.2</f>
        <v>0.53333333333333344</v>
      </c>
      <c r="E17" s="239"/>
      <c r="F17" s="239">
        <f>C17/1.2*0.2</f>
        <v>0.53333333333333344</v>
      </c>
    </row>
    <row r="18" spans="1:6" ht="26.25" customHeight="1" x14ac:dyDescent="0.35">
      <c r="A18" s="242" t="s">
        <v>252</v>
      </c>
      <c r="B18" s="244">
        <f t="shared" si="0"/>
        <v>32000</v>
      </c>
      <c r="C18" s="240">
        <v>3.2</v>
      </c>
      <c r="D18" s="239">
        <f t="shared" ref="D18:D27" si="1">C18/1.2*0.2</f>
        <v>0.53333333333333344</v>
      </c>
      <c r="E18" s="239"/>
      <c r="F18" s="239">
        <f t="shared" ref="F18:F27" si="2">C18/1.2*0.2</f>
        <v>0.53333333333333344</v>
      </c>
    </row>
    <row r="19" spans="1:6" ht="20.100000000000001" hidden="1" customHeight="1" x14ac:dyDescent="0.35">
      <c r="A19" s="242" t="s">
        <v>251</v>
      </c>
      <c r="B19" s="244" t="e">
        <f t="shared" si="0"/>
        <v>#REF!</v>
      </c>
      <c r="C19" s="240" t="e">
        <f>17400/#REF!</f>
        <v>#REF!</v>
      </c>
      <c r="D19" s="239" t="e">
        <f t="shared" si="1"/>
        <v>#REF!</v>
      </c>
      <c r="E19" s="239"/>
      <c r="F19" s="239" t="e">
        <f t="shared" si="2"/>
        <v>#REF!</v>
      </c>
    </row>
    <row r="20" spans="1:6" ht="30" hidden="1" customHeight="1" x14ac:dyDescent="0.35">
      <c r="A20" s="242" t="s">
        <v>250</v>
      </c>
      <c r="B20" s="244">
        <f t="shared" si="0"/>
        <v>14600</v>
      </c>
      <c r="C20" s="240">
        <f>1.46</f>
        <v>1.46</v>
      </c>
      <c r="D20" s="239">
        <f t="shared" si="1"/>
        <v>0.24333333333333337</v>
      </c>
      <c r="E20" s="239"/>
      <c r="F20" s="239">
        <f t="shared" si="2"/>
        <v>0.24333333333333337</v>
      </c>
    </row>
    <row r="21" spans="1:6" ht="20.100000000000001" hidden="1" customHeight="1" x14ac:dyDescent="0.35">
      <c r="A21" s="242" t="s">
        <v>249</v>
      </c>
      <c r="B21" s="244">
        <f t="shared" si="0"/>
        <v>0</v>
      </c>
      <c r="C21" s="240"/>
      <c r="D21" s="239">
        <f t="shared" si="1"/>
        <v>0</v>
      </c>
      <c r="E21" s="239"/>
      <c r="F21" s="239">
        <f t="shared" si="2"/>
        <v>0</v>
      </c>
    </row>
    <row r="22" spans="1:6" ht="30" hidden="1" customHeight="1" x14ac:dyDescent="0.35">
      <c r="A22" s="245" t="s">
        <v>248</v>
      </c>
      <c r="B22" s="244">
        <f t="shared" si="0"/>
        <v>19900</v>
      </c>
      <c r="C22" s="240">
        <f>1.99</f>
        <v>1.99</v>
      </c>
      <c r="D22" s="239">
        <f t="shared" si="1"/>
        <v>0.33166666666666672</v>
      </c>
      <c r="E22" s="239"/>
      <c r="F22" s="239">
        <f t="shared" si="2"/>
        <v>0.33166666666666672</v>
      </c>
    </row>
    <row r="23" spans="1:6" ht="26.25" customHeight="1" thickBot="1" x14ac:dyDescent="0.4">
      <c r="A23" s="242" t="s">
        <v>247</v>
      </c>
      <c r="B23" s="243">
        <f t="shared" si="0"/>
        <v>40000</v>
      </c>
      <c r="C23" s="240">
        <v>4</v>
      </c>
      <c r="D23" s="239">
        <f t="shared" si="1"/>
        <v>0.66666666666666674</v>
      </c>
      <c r="E23" s="239"/>
      <c r="F23" s="239">
        <f t="shared" si="2"/>
        <v>0.66666666666666674</v>
      </c>
    </row>
    <row r="24" spans="1:6" ht="26.25" customHeight="1" thickBot="1" x14ac:dyDescent="0.4">
      <c r="A24" s="242" t="s">
        <v>246</v>
      </c>
      <c r="B24" s="241"/>
      <c r="C24" s="240">
        <v>3.3</v>
      </c>
      <c r="D24" s="239">
        <f t="shared" si="1"/>
        <v>0.55000000000000004</v>
      </c>
      <c r="E24" s="239"/>
      <c r="F24" s="239">
        <f t="shared" si="2"/>
        <v>0.55000000000000004</v>
      </c>
    </row>
    <row r="25" spans="1:6" ht="26.25" customHeight="1" thickBot="1" x14ac:dyDescent="0.4">
      <c r="A25" s="242" t="s">
        <v>245</v>
      </c>
      <c r="B25" s="241"/>
      <c r="C25" s="240">
        <v>3.3</v>
      </c>
      <c r="D25" s="239">
        <f t="shared" si="1"/>
        <v>0.55000000000000004</v>
      </c>
      <c r="E25" s="239"/>
      <c r="F25" s="239">
        <f t="shared" si="2"/>
        <v>0.55000000000000004</v>
      </c>
    </row>
    <row r="26" spans="1:6" ht="26.25" customHeight="1" thickBot="1" x14ac:dyDescent="0.4">
      <c r="A26" s="242" t="s">
        <v>244</v>
      </c>
      <c r="B26" s="241"/>
      <c r="C26" s="240">
        <v>2.9</v>
      </c>
      <c r="D26" s="239">
        <f t="shared" si="1"/>
        <v>0.48333333333333334</v>
      </c>
      <c r="E26" s="239"/>
      <c r="F26" s="239">
        <f t="shared" si="2"/>
        <v>0.48333333333333334</v>
      </c>
    </row>
    <row r="27" spans="1:6" ht="26.25" customHeight="1" thickBot="1" x14ac:dyDescent="0.4">
      <c r="A27" s="242" t="s">
        <v>243</v>
      </c>
      <c r="B27" s="241"/>
      <c r="C27" s="240">
        <v>3.3</v>
      </c>
      <c r="D27" s="239">
        <f t="shared" si="1"/>
        <v>0.55000000000000004</v>
      </c>
      <c r="E27" s="239"/>
      <c r="F27" s="239">
        <f t="shared" si="2"/>
        <v>0.55000000000000004</v>
      </c>
    </row>
    <row r="28" spans="1:6" ht="36.75" customHeight="1" thickBot="1" x14ac:dyDescent="0.4">
      <c r="A28" s="237" t="s">
        <v>242</v>
      </c>
      <c r="B28" s="236"/>
      <c r="C28" s="189"/>
      <c r="D28" s="213"/>
      <c r="E28" s="213"/>
      <c r="F28" s="213"/>
    </row>
    <row r="29" spans="1:6" ht="27.75" x14ac:dyDescent="0.4">
      <c r="A29" s="187" t="s">
        <v>241</v>
      </c>
      <c r="B29" s="136">
        <f t="shared" ref="B29:B66" si="3">C29*$B$15</f>
        <v>224000</v>
      </c>
      <c r="C29" s="186">
        <v>22.4</v>
      </c>
      <c r="D29" s="213"/>
      <c r="E29" s="213"/>
      <c r="F29" s="213"/>
    </row>
    <row r="30" spans="1:6" ht="29.25" customHeight="1" x14ac:dyDescent="0.4">
      <c r="A30" s="10" t="s">
        <v>1</v>
      </c>
      <c r="B30" s="132">
        <f t="shared" si="3"/>
        <v>1600</v>
      </c>
      <c r="C30" s="186">
        <f>[1]УЗИ!H41</f>
        <v>0.16</v>
      </c>
      <c r="D30" s="184">
        <f>[1]УЗИ!I41</f>
        <v>0</v>
      </c>
      <c r="E30" s="235">
        <f>[1]УЗИ!K36</f>
        <v>0</v>
      </c>
      <c r="F30" s="235">
        <f>[1]УЗИ!K35</f>
        <v>2.7000000000000001E-3</v>
      </c>
    </row>
    <row r="31" spans="1:6" ht="28.5" thickBot="1" x14ac:dyDescent="0.45">
      <c r="A31" s="7" t="s">
        <v>0</v>
      </c>
      <c r="B31" s="128">
        <f t="shared" si="3"/>
        <v>225600</v>
      </c>
      <c r="C31" s="6">
        <f>SUM(C29:C30)</f>
        <v>22.56</v>
      </c>
      <c r="D31" s="216">
        <f>SUM(D29:D30)</f>
        <v>0</v>
      </c>
      <c r="E31" s="216"/>
      <c r="F31" s="216"/>
    </row>
    <row r="32" spans="1:6" ht="24" customHeight="1" x14ac:dyDescent="0.4">
      <c r="A32" s="187" t="s">
        <v>240</v>
      </c>
      <c r="B32" s="136">
        <f t="shared" si="3"/>
        <v>113100</v>
      </c>
      <c r="C32" s="189">
        <v>11.31</v>
      </c>
      <c r="D32" s="231"/>
      <c r="E32" s="231"/>
      <c r="F32" s="231"/>
    </row>
    <row r="33" spans="1:6" ht="30" customHeight="1" x14ac:dyDescent="0.4">
      <c r="A33" s="10" t="s">
        <v>1</v>
      </c>
      <c r="B33" s="152">
        <f t="shared" si="3"/>
        <v>1400.0000000000002</v>
      </c>
      <c r="C33" s="189">
        <f>[1]УЗИ!H155</f>
        <v>0.14000000000000001</v>
      </c>
      <c r="D33" s="233">
        <f>[1]УЗИ!I155</f>
        <v>0</v>
      </c>
      <c r="E33" s="234">
        <f>[1]УЗИ!K150</f>
        <v>0</v>
      </c>
      <c r="F33" s="234">
        <f>[1]УЗИ!K149</f>
        <v>2.7000000000000001E-3</v>
      </c>
    </row>
    <row r="34" spans="1:6" ht="33" customHeight="1" thickBot="1" x14ac:dyDescent="0.45">
      <c r="A34" s="7" t="s">
        <v>0</v>
      </c>
      <c r="B34" s="128">
        <f t="shared" si="3"/>
        <v>114500.00000000001</v>
      </c>
      <c r="C34" s="6">
        <f>SUM(C32:C33)</f>
        <v>11.450000000000001</v>
      </c>
      <c r="D34" s="233">
        <f>SUM(D32:D33)</f>
        <v>0</v>
      </c>
      <c r="E34" s="233"/>
      <c r="F34" s="233"/>
    </row>
    <row r="35" spans="1:6" ht="25.5" customHeight="1" x14ac:dyDescent="0.4">
      <c r="A35" s="187" t="s">
        <v>239</v>
      </c>
      <c r="B35" s="136">
        <f t="shared" si="3"/>
        <v>44400.000000000007</v>
      </c>
      <c r="C35" s="186">
        <v>4.4400000000000004</v>
      </c>
      <c r="D35" s="231"/>
      <c r="E35" s="231"/>
      <c r="F35" s="231"/>
    </row>
    <row r="36" spans="1:6" ht="30.75" customHeight="1" x14ac:dyDescent="0.4">
      <c r="A36" s="10" t="s">
        <v>1</v>
      </c>
      <c r="B36" s="132">
        <f t="shared" si="3"/>
        <v>1300</v>
      </c>
      <c r="C36" s="186">
        <f>[1]УЗИ!H60</f>
        <v>0.13</v>
      </c>
      <c r="D36" s="184">
        <f>[1]УЗИ!I60</f>
        <v>0</v>
      </c>
      <c r="E36" s="17">
        <f>[1]УЗИ!K55</f>
        <v>0</v>
      </c>
      <c r="F36" s="17">
        <f>[1]УЗИ!K54</f>
        <v>2.7000000000000001E-3</v>
      </c>
    </row>
    <row r="37" spans="1:6" ht="28.5" thickBot="1" x14ac:dyDescent="0.45">
      <c r="A37" s="7" t="s">
        <v>0</v>
      </c>
      <c r="B37" s="128">
        <f t="shared" si="3"/>
        <v>45700</v>
      </c>
      <c r="C37" s="6">
        <f>SUM(C35:C36)</f>
        <v>4.57</v>
      </c>
      <c r="D37" s="216">
        <f>SUM(D35:D36)</f>
        <v>0</v>
      </c>
      <c r="E37" s="216"/>
      <c r="F37" s="216"/>
    </row>
    <row r="38" spans="1:6" ht="30.75" customHeight="1" x14ac:dyDescent="0.4">
      <c r="A38" s="187" t="s">
        <v>238</v>
      </c>
      <c r="B38" s="136">
        <f t="shared" si="3"/>
        <v>67200</v>
      </c>
      <c r="C38" s="186">
        <v>6.72</v>
      </c>
      <c r="D38" s="184"/>
      <c r="E38" s="184"/>
      <c r="F38" s="184"/>
    </row>
    <row r="39" spans="1:6" ht="26.25" customHeight="1" x14ac:dyDescent="0.4">
      <c r="A39" s="10" t="s">
        <v>1</v>
      </c>
      <c r="B39" s="132">
        <f t="shared" si="3"/>
        <v>1400.0000000000002</v>
      </c>
      <c r="C39" s="186">
        <f>[1]УЗИ!H70</f>
        <v>0.14000000000000001</v>
      </c>
      <c r="D39" s="184">
        <f>[1]УЗИ!I70</f>
        <v>0</v>
      </c>
      <c r="E39" s="229">
        <f>[1]УЗИ!K65</f>
        <v>0</v>
      </c>
      <c r="F39" s="229">
        <f>[1]УЗИ!K64</f>
        <v>2.7000000000000001E-3</v>
      </c>
    </row>
    <row r="40" spans="1:6" ht="28.5" thickBot="1" x14ac:dyDescent="0.45">
      <c r="A40" s="7" t="s">
        <v>0</v>
      </c>
      <c r="B40" s="128">
        <f t="shared" si="3"/>
        <v>68600</v>
      </c>
      <c r="C40" s="6">
        <f>SUM(C38:C39)</f>
        <v>6.8599999999999994</v>
      </c>
      <c r="D40" s="216">
        <f>SUM(D38:D39)</f>
        <v>0</v>
      </c>
      <c r="E40" s="216"/>
      <c r="F40" s="216"/>
    </row>
    <row r="41" spans="1:6" ht="27.75" x14ac:dyDescent="0.4">
      <c r="A41" s="187" t="s">
        <v>237</v>
      </c>
      <c r="B41" s="136">
        <f t="shared" si="3"/>
        <v>67200</v>
      </c>
      <c r="C41" s="186">
        <v>6.72</v>
      </c>
      <c r="D41" s="184"/>
      <c r="E41" s="183"/>
      <c r="F41" s="183"/>
    </row>
    <row r="42" spans="1:6" ht="27.75" x14ac:dyDescent="0.4">
      <c r="A42" s="10" t="s">
        <v>1</v>
      </c>
      <c r="B42" s="132">
        <f t="shared" si="3"/>
        <v>1300</v>
      </c>
      <c r="C42" s="186">
        <f>[1]УЗИ!H79</f>
        <v>0.13</v>
      </c>
      <c r="D42" s="184">
        <f>[1]УЗИ!I79</f>
        <v>0</v>
      </c>
      <c r="E42" s="17">
        <f>[1]УЗИ!K75</f>
        <v>0</v>
      </c>
      <c r="F42" s="17">
        <f>[1]УЗИ!K74</f>
        <v>2.7000000000000001E-3</v>
      </c>
    </row>
    <row r="43" spans="1:6" ht="28.5" thickBot="1" x14ac:dyDescent="0.45">
      <c r="A43" s="7" t="s">
        <v>0</v>
      </c>
      <c r="B43" s="128">
        <f t="shared" si="3"/>
        <v>68500</v>
      </c>
      <c r="C43" s="6">
        <f>SUM(C41:C42)</f>
        <v>6.85</v>
      </c>
      <c r="D43" s="216">
        <f>SUM(D41:D42)</f>
        <v>0</v>
      </c>
      <c r="E43" s="215"/>
      <c r="F43" s="215"/>
    </row>
    <row r="44" spans="1:6" ht="27.75" x14ac:dyDescent="0.4">
      <c r="A44" s="187" t="s">
        <v>236</v>
      </c>
      <c r="B44" s="154">
        <f t="shared" si="3"/>
        <v>80900</v>
      </c>
      <c r="C44" s="186">
        <v>8.09</v>
      </c>
      <c r="D44" s="184"/>
      <c r="E44" s="183"/>
      <c r="F44" s="183"/>
    </row>
    <row r="45" spans="1:6" ht="30" customHeight="1" x14ac:dyDescent="0.4">
      <c r="A45" s="10" t="s">
        <v>1</v>
      </c>
      <c r="B45" s="132">
        <f t="shared" si="3"/>
        <v>1300</v>
      </c>
      <c r="C45" s="186">
        <f>[1]УЗИ!H89</f>
        <v>0.13</v>
      </c>
      <c r="D45" s="184">
        <f>[1]УЗИ!I89</f>
        <v>0</v>
      </c>
      <c r="E45" s="17">
        <f>[1]УЗИ!K84</f>
        <v>0</v>
      </c>
      <c r="F45" s="17">
        <f>[1]УЗИ!K83</f>
        <v>2.7000000000000001E-3</v>
      </c>
    </row>
    <row r="46" spans="1:6" ht="28.5" thickBot="1" x14ac:dyDescent="0.45">
      <c r="A46" s="7" t="s">
        <v>0</v>
      </c>
      <c r="B46" s="152">
        <f t="shared" si="3"/>
        <v>82200</v>
      </c>
      <c r="C46" s="6">
        <f>SUM(C44:C45)</f>
        <v>8.2200000000000006</v>
      </c>
      <c r="D46" s="216">
        <f>SUM(D44:D45)</f>
        <v>0</v>
      </c>
      <c r="E46" s="215"/>
      <c r="F46" s="215"/>
    </row>
    <row r="47" spans="1:6" ht="51.75" customHeight="1" x14ac:dyDescent="0.4">
      <c r="A47" s="218" t="s">
        <v>235</v>
      </c>
      <c r="B47" s="136">
        <f t="shared" si="3"/>
        <v>134900</v>
      </c>
      <c r="C47" s="228">
        <v>13.49</v>
      </c>
      <c r="D47" s="184"/>
      <c r="E47" s="183"/>
      <c r="F47" s="183"/>
    </row>
    <row r="48" spans="1:6" ht="34.5" customHeight="1" thickBot="1" x14ac:dyDescent="0.45">
      <c r="A48" s="10" t="s">
        <v>1</v>
      </c>
      <c r="B48" s="128">
        <f t="shared" si="3"/>
        <v>1600</v>
      </c>
      <c r="C48" s="228">
        <f>[1]УЗИ!H98</f>
        <v>0.16</v>
      </c>
      <c r="D48" s="184">
        <f>[1]УЗИ!I98</f>
        <v>0</v>
      </c>
      <c r="E48" s="17">
        <f>[1]УЗИ!K84</f>
        <v>0</v>
      </c>
      <c r="F48" s="17">
        <f>[1]УЗИ!K74</f>
        <v>2.7000000000000001E-3</v>
      </c>
    </row>
    <row r="49" spans="1:6" ht="32.25" customHeight="1" thickBot="1" x14ac:dyDescent="0.45">
      <c r="A49" s="7" t="s">
        <v>0</v>
      </c>
      <c r="B49" s="224">
        <f t="shared" si="3"/>
        <v>136500</v>
      </c>
      <c r="C49" s="6">
        <f>SUM(C47:C48)</f>
        <v>13.65</v>
      </c>
      <c r="D49" s="216">
        <f>SUM(D47:D48)</f>
        <v>0</v>
      </c>
      <c r="E49" s="215"/>
      <c r="F49" s="215"/>
    </row>
    <row r="50" spans="1:6" ht="30" customHeight="1" x14ac:dyDescent="0.4">
      <c r="A50" s="187" t="s">
        <v>234</v>
      </c>
      <c r="B50" s="136">
        <f t="shared" si="3"/>
        <v>113100</v>
      </c>
      <c r="C50" s="186">
        <v>11.31</v>
      </c>
      <c r="D50" s="184"/>
      <c r="E50" s="183"/>
      <c r="F50" s="183"/>
    </row>
    <row r="51" spans="1:6" ht="30.75" customHeight="1" x14ac:dyDescent="0.4">
      <c r="A51" s="10" t="s">
        <v>1</v>
      </c>
      <c r="B51" s="132">
        <f t="shared" si="3"/>
        <v>1400.0000000000002</v>
      </c>
      <c r="C51" s="186">
        <f>[1]УЗИ!H107</f>
        <v>0.14000000000000001</v>
      </c>
      <c r="D51" s="184">
        <f>[1]УЗИ!I107</f>
        <v>0</v>
      </c>
      <c r="E51" s="17">
        <f>[1]УЗИ!K94</f>
        <v>0</v>
      </c>
      <c r="F51" s="17">
        <f>[1]УЗИ!K93</f>
        <v>2.7000000000000001E-3</v>
      </c>
    </row>
    <row r="52" spans="1:6" ht="28.5" thickBot="1" x14ac:dyDescent="0.45">
      <c r="A52" s="7" t="s">
        <v>0</v>
      </c>
      <c r="B52" s="128">
        <f t="shared" si="3"/>
        <v>114500.00000000001</v>
      </c>
      <c r="C52" s="6">
        <f>SUM(C50:C51)</f>
        <v>11.450000000000001</v>
      </c>
      <c r="D52" s="216">
        <f>SUM(D50:D51)</f>
        <v>0</v>
      </c>
      <c r="E52" s="215"/>
      <c r="F52" s="215"/>
    </row>
    <row r="53" spans="1:6" ht="55.5" x14ac:dyDescent="0.4">
      <c r="A53" s="218" t="s">
        <v>233</v>
      </c>
      <c r="B53" s="136">
        <f t="shared" si="3"/>
        <v>113100</v>
      </c>
      <c r="C53" s="186">
        <v>11.31</v>
      </c>
      <c r="D53" s="184"/>
      <c r="E53" s="183"/>
      <c r="F53" s="183"/>
    </row>
    <row r="54" spans="1:6" ht="27" customHeight="1" x14ac:dyDescent="0.4">
      <c r="A54" s="10" t="s">
        <v>1</v>
      </c>
      <c r="B54" s="132">
        <f t="shared" si="3"/>
        <v>1400.0000000000002</v>
      </c>
      <c r="C54" s="228">
        <f>[1]УЗИ!H116</f>
        <v>0.14000000000000001</v>
      </c>
      <c r="D54" s="184">
        <f>[1]УЗИ!I116</f>
        <v>0</v>
      </c>
      <c r="E54" s="17">
        <f>[1]УЗИ!K112</f>
        <v>0</v>
      </c>
      <c r="F54" s="17">
        <f>[1]УЗИ!K111</f>
        <v>2.7000000000000001E-3</v>
      </c>
    </row>
    <row r="55" spans="1:6" ht="28.5" thickBot="1" x14ac:dyDescent="0.45">
      <c r="A55" s="7" t="s">
        <v>0</v>
      </c>
      <c r="B55" s="128">
        <f t="shared" si="3"/>
        <v>114500.00000000001</v>
      </c>
      <c r="C55" s="6">
        <f>SUM(C53:C54)</f>
        <v>11.450000000000001</v>
      </c>
      <c r="D55" s="216">
        <f>SUM(D53:D54)</f>
        <v>0</v>
      </c>
      <c r="E55" s="215"/>
      <c r="F55" s="215"/>
    </row>
    <row r="56" spans="1:6" ht="27.75" x14ac:dyDescent="0.4">
      <c r="A56" s="187" t="s">
        <v>232</v>
      </c>
      <c r="B56" s="136">
        <f t="shared" si="3"/>
        <v>113100</v>
      </c>
      <c r="C56" s="186">
        <v>11.31</v>
      </c>
      <c r="D56" s="184"/>
      <c r="E56" s="183"/>
      <c r="F56" s="183"/>
    </row>
    <row r="57" spans="1:6" ht="32.25" customHeight="1" x14ac:dyDescent="0.4">
      <c r="A57" s="10" t="s">
        <v>1</v>
      </c>
      <c r="B57" s="132">
        <f t="shared" si="3"/>
        <v>1300</v>
      </c>
      <c r="C57" s="186">
        <f>[1]УЗИ!H126</f>
        <v>0.13</v>
      </c>
      <c r="D57" s="184">
        <f>[1]УЗИ!I126</f>
        <v>0</v>
      </c>
      <c r="E57" s="17">
        <f>[1]УЗИ!K121</f>
        <v>0</v>
      </c>
      <c r="F57" s="17">
        <f>[1]УЗИ!K111</f>
        <v>2.7000000000000001E-3</v>
      </c>
    </row>
    <row r="58" spans="1:6" ht="28.5" thickBot="1" x14ac:dyDescent="0.45">
      <c r="A58" s="7" t="s">
        <v>0</v>
      </c>
      <c r="B58" s="128">
        <f t="shared" si="3"/>
        <v>114400.00000000001</v>
      </c>
      <c r="C58" s="6">
        <f>SUM(C56:C57)</f>
        <v>11.440000000000001</v>
      </c>
      <c r="D58" s="216">
        <f>SUM(D56:D57)</f>
        <v>0</v>
      </c>
      <c r="E58" s="215"/>
      <c r="F58" s="215"/>
    </row>
    <row r="59" spans="1:6" ht="30" customHeight="1" x14ac:dyDescent="0.4">
      <c r="A59" s="187" t="s">
        <v>231</v>
      </c>
      <c r="B59" s="136">
        <f t="shared" si="3"/>
        <v>44400.000000000007</v>
      </c>
      <c r="C59" s="186">
        <v>4.4400000000000004</v>
      </c>
      <c r="D59" s="184"/>
      <c r="E59" s="183"/>
      <c r="F59" s="183"/>
    </row>
    <row r="60" spans="1:6" ht="34.5" customHeight="1" x14ac:dyDescent="0.4">
      <c r="A60" s="10" t="s">
        <v>1</v>
      </c>
      <c r="B60" s="132">
        <f t="shared" si="3"/>
        <v>1300</v>
      </c>
      <c r="C60" s="186">
        <f>[1]УЗИ!H135</f>
        <v>0.13</v>
      </c>
      <c r="D60" s="217">
        <f>[1]УЗИ!I135</f>
        <v>0</v>
      </c>
      <c r="E60" s="4">
        <f>[1]УЗИ!K131</f>
        <v>0</v>
      </c>
      <c r="F60" s="4">
        <f>[1]УЗИ!K130</f>
        <v>2.7000000000000001E-3</v>
      </c>
    </row>
    <row r="61" spans="1:6" ht="31.5" customHeight="1" thickBot="1" x14ac:dyDescent="0.45">
      <c r="A61" s="7" t="s">
        <v>0</v>
      </c>
      <c r="B61" s="128">
        <f t="shared" si="3"/>
        <v>45700</v>
      </c>
      <c r="C61" s="6">
        <f>SUM(C59:C60)</f>
        <v>4.57</v>
      </c>
      <c r="D61" s="216">
        <f>SUM(D59:D60)</f>
        <v>0</v>
      </c>
      <c r="E61" s="215"/>
      <c r="F61" s="215"/>
    </row>
    <row r="62" spans="1:6" ht="53.25" customHeight="1" x14ac:dyDescent="0.4">
      <c r="A62" s="218" t="s">
        <v>230</v>
      </c>
      <c r="B62" s="136">
        <f t="shared" si="3"/>
        <v>90300</v>
      </c>
      <c r="C62" s="186">
        <v>9.0299999999999994</v>
      </c>
      <c r="D62" s="184"/>
      <c r="E62" s="183"/>
      <c r="F62" s="183"/>
    </row>
    <row r="63" spans="1:6" ht="39" customHeight="1" x14ac:dyDescent="0.4">
      <c r="A63" s="10" t="s">
        <v>1</v>
      </c>
      <c r="B63" s="132">
        <f t="shared" si="3"/>
        <v>1400.0000000000002</v>
      </c>
      <c r="C63" s="186">
        <f>[1]УЗИ!H145</f>
        <v>0.14000000000000001</v>
      </c>
      <c r="D63" s="184">
        <f>[1]УЗИ!I145</f>
        <v>0</v>
      </c>
      <c r="E63" s="17">
        <f>[1]УЗИ!K140</f>
        <v>0</v>
      </c>
      <c r="F63" s="17">
        <f>[1]УЗИ!K139</f>
        <v>2.7000000000000001E-3</v>
      </c>
    </row>
    <row r="64" spans="1:6" ht="32.25" customHeight="1" thickBot="1" x14ac:dyDescent="0.45">
      <c r="A64" s="7" t="s">
        <v>0</v>
      </c>
      <c r="B64" s="128">
        <f t="shared" si="3"/>
        <v>91700</v>
      </c>
      <c r="C64" s="6">
        <f>SUM(C62:C63)</f>
        <v>9.17</v>
      </c>
      <c r="D64" s="216">
        <f>SUM(D62:D63)</f>
        <v>0</v>
      </c>
      <c r="E64" s="215"/>
      <c r="F64" s="215"/>
    </row>
    <row r="65" spans="1:6" ht="108.75" customHeight="1" x14ac:dyDescent="0.4">
      <c r="A65" s="170" t="s">
        <v>227</v>
      </c>
      <c r="B65" s="136">
        <f t="shared" si="3"/>
        <v>166000</v>
      </c>
      <c r="C65" s="197">
        <v>16.600000000000001</v>
      </c>
      <c r="D65" s="184"/>
      <c r="E65" s="183"/>
      <c r="F65" s="183"/>
    </row>
    <row r="66" spans="1:6" ht="28.5" customHeight="1" x14ac:dyDescent="0.4">
      <c r="A66" s="10" t="s">
        <v>1</v>
      </c>
      <c r="B66" s="132">
        <f t="shared" si="3"/>
        <v>1400.0000000000002</v>
      </c>
      <c r="C66" s="197">
        <f>[1]УЗИ!H270</f>
        <v>0.14000000000000001</v>
      </c>
      <c r="D66" s="226">
        <f>[1]УЗИ!I270</f>
        <v>0</v>
      </c>
      <c r="E66" s="225">
        <f>[1]УЗИ!K265</f>
        <v>0</v>
      </c>
      <c r="F66" s="225">
        <f>[1]УЗИ!K264</f>
        <v>2.7000000000000001E-3</v>
      </c>
    </row>
    <row r="67" spans="1:6" ht="37.5" customHeight="1" thickBot="1" x14ac:dyDescent="0.45">
      <c r="A67" s="7" t="s">
        <v>0</v>
      </c>
      <c r="B67" s="128">
        <f>C67*$B$15</f>
        <v>167400.00000000003</v>
      </c>
      <c r="C67" s="6">
        <f>SUM(C65:C66)</f>
        <v>16.740000000000002</v>
      </c>
      <c r="D67" s="216">
        <f>SUM(D65:D66)</f>
        <v>0</v>
      </c>
      <c r="E67" s="223"/>
      <c r="F67" s="223"/>
    </row>
    <row r="68" spans="1:6" ht="108.75" customHeight="1" thickBot="1" x14ac:dyDescent="0.45">
      <c r="A68" s="170" t="s">
        <v>226</v>
      </c>
      <c r="B68" s="224"/>
      <c r="C68" s="6">
        <v>17.920000000000002</v>
      </c>
      <c r="D68" s="216"/>
      <c r="E68" s="223"/>
      <c r="F68" s="223"/>
    </row>
    <row r="69" spans="1:6" ht="31.5" customHeight="1" thickBot="1" x14ac:dyDescent="0.45">
      <c r="A69" s="10" t="s">
        <v>1</v>
      </c>
      <c r="B69" s="224"/>
      <c r="C69" s="222">
        <f>[1]УЗИ!H285</f>
        <v>0.31</v>
      </c>
      <c r="D69" s="216">
        <f>[1]УЗИ!I285</f>
        <v>0</v>
      </c>
      <c r="E69" s="223">
        <f>[1]УЗИ!K283</f>
        <v>0</v>
      </c>
      <c r="F69" s="223">
        <f>[1]УЗИ!K285</f>
        <v>2.7000000000000001E-3</v>
      </c>
    </row>
    <row r="70" spans="1:6" ht="33.75" customHeight="1" thickBot="1" x14ac:dyDescent="0.45">
      <c r="A70" s="7" t="s">
        <v>0</v>
      </c>
      <c r="B70" s="224"/>
      <c r="C70" s="6">
        <f>SUM(C68:C69)</f>
        <v>18.23</v>
      </c>
      <c r="D70" s="216">
        <f>SUM(D68:D69)</f>
        <v>0</v>
      </c>
      <c r="E70" s="223"/>
      <c r="F70" s="223"/>
    </row>
    <row r="71" spans="1:6" ht="81" customHeight="1" thickBot="1" x14ac:dyDescent="0.45">
      <c r="A71" s="218" t="s">
        <v>225</v>
      </c>
      <c r="B71" s="224"/>
      <c r="C71" s="6">
        <v>13.44</v>
      </c>
      <c r="D71" s="216"/>
      <c r="E71" s="223"/>
      <c r="F71" s="223"/>
    </row>
    <row r="72" spans="1:6" ht="26.25" customHeight="1" thickBot="1" x14ac:dyDescent="0.45">
      <c r="A72" s="10" t="s">
        <v>1</v>
      </c>
      <c r="B72" s="224"/>
      <c r="C72" s="6">
        <f>[1]УЗИ!H291</f>
        <v>0.31</v>
      </c>
      <c r="D72" s="216">
        <f>[1]УЗИ!I291</f>
        <v>0</v>
      </c>
      <c r="E72" s="223">
        <f>[1]УЗИ!K289</f>
        <v>0</v>
      </c>
      <c r="F72" s="223">
        <f>[1]УЗИ!K291</f>
        <v>2.7000000000000001E-3</v>
      </c>
    </row>
    <row r="73" spans="1:6" ht="31.5" customHeight="1" thickBot="1" x14ac:dyDescent="0.45">
      <c r="A73" s="7" t="s">
        <v>0</v>
      </c>
      <c r="B73" s="224"/>
      <c r="C73" s="6">
        <f>SUM(C71:C72)</f>
        <v>13.75</v>
      </c>
      <c r="D73" s="216">
        <f>SUM(D71:D72)</f>
        <v>0</v>
      </c>
      <c r="E73" s="223"/>
      <c r="F73" s="223"/>
    </row>
    <row r="74" spans="1:6" ht="39.75" customHeight="1" thickBot="1" x14ac:dyDescent="0.4">
      <c r="A74" s="191" t="s">
        <v>224</v>
      </c>
      <c r="B74" s="214"/>
      <c r="C74" s="189"/>
      <c r="D74" s="213"/>
      <c r="E74" s="17"/>
      <c r="F74" s="17"/>
    </row>
    <row r="75" spans="1:6" ht="40.5" customHeight="1" x14ac:dyDescent="0.4">
      <c r="A75" s="187" t="s">
        <v>223</v>
      </c>
      <c r="B75" s="136">
        <f>C75*$B$15</f>
        <v>125000</v>
      </c>
      <c r="C75" s="186">
        <v>12.5</v>
      </c>
      <c r="D75" s="18"/>
      <c r="E75" s="17"/>
      <c r="F75" s="17"/>
    </row>
    <row r="76" spans="1:6" ht="39" customHeight="1" x14ac:dyDescent="0.4">
      <c r="A76" s="10" t="s">
        <v>1</v>
      </c>
      <c r="B76" s="132">
        <f>C76*$B$15</f>
        <v>2700</v>
      </c>
      <c r="C76" s="186">
        <f>[1]УЗИ!H176</f>
        <v>0.27</v>
      </c>
      <c r="D76" s="184">
        <f>[1]УЗИ!I176</f>
        <v>0.02</v>
      </c>
      <c r="E76" s="17">
        <f>[1]УЗИ!K172</f>
        <v>2.5000000000000001E-3</v>
      </c>
      <c r="F76" s="17">
        <f>[1]УЗИ!K175</f>
        <v>2.1999999999999999E-2</v>
      </c>
    </row>
    <row r="77" spans="1:6" ht="39" customHeight="1" thickBot="1" x14ac:dyDescent="0.45">
      <c r="A77" s="7" t="s">
        <v>0</v>
      </c>
      <c r="B77" s="128">
        <f>C77*$B$15</f>
        <v>127700</v>
      </c>
      <c r="C77" s="6">
        <f>SUM(C75:C76)</f>
        <v>12.77</v>
      </c>
      <c r="D77" s="216">
        <f>SUM(D75:D76)</f>
        <v>0.02</v>
      </c>
      <c r="E77" s="17"/>
      <c r="F77" s="17"/>
    </row>
    <row r="78" spans="1:6" ht="34.5" hidden="1" customHeight="1" x14ac:dyDescent="0.45">
      <c r="A78" s="187" t="s">
        <v>222</v>
      </c>
      <c r="B78" s="136">
        <f t="shared" ref="B78:B98" si="4">C78*$B$15</f>
        <v>33300</v>
      </c>
      <c r="C78" s="186">
        <v>3.33</v>
      </c>
      <c r="D78" s="184"/>
      <c r="E78" s="183"/>
      <c r="F78" s="183"/>
    </row>
    <row r="79" spans="1:6" ht="34.5" hidden="1" customHeight="1" x14ac:dyDescent="0.45">
      <c r="A79" s="10" t="s">
        <v>1</v>
      </c>
      <c r="B79" s="132">
        <f t="shared" si="4"/>
        <v>900</v>
      </c>
      <c r="C79" s="186">
        <f>[1]УЗИ!H204</f>
        <v>0.09</v>
      </c>
      <c r="D79" s="184">
        <f>[1]УЗИ!I204</f>
        <v>0.01</v>
      </c>
      <c r="E79" s="183"/>
      <c r="F79" s="183"/>
    </row>
    <row r="80" spans="1:6" ht="25.5" hidden="1" customHeight="1" thickBot="1" x14ac:dyDescent="0.45">
      <c r="A80" s="7" t="s">
        <v>0</v>
      </c>
      <c r="B80" s="128">
        <f t="shared" si="4"/>
        <v>34200</v>
      </c>
      <c r="C80" s="6">
        <f>SUM(C78:C79)</f>
        <v>3.42</v>
      </c>
      <c r="D80" s="216">
        <f>SUM(D78:D79)</f>
        <v>0.01</v>
      </c>
      <c r="E80" s="215"/>
      <c r="F80" s="215"/>
    </row>
    <row r="81" spans="1:6" ht="42" customHeight="1" x14ac:dyDescent="0.4">
      <c r="A81" s="187" t="s">
        <v>221</v>
      </c>
      <c r="B81" s="136">
        <f t="shared" si="4"/>
        <v>261200</v>
      </c>
      <c r="C81" s="186">
        <v>26.12</v>
      </c>
      <c r="D81" s="184"/>
      <c r="E81" s="183"/>
      <c r="F81" s="183"/>
    </row>
    <row r="82" spans="1:6" ht="42" customHeight="1" x14ac:dyDescent="0.4">
      <c r="A82" s="10" t="s">
        <v>1</v>
      </c>
      <c r="B82" s="132">
        <f t="shared" si="4"/>
        <v>19900</v>
      </c>
      <c r="C82" s="186">
        <f>[1]УЗИ!H212</f>
        <v>1.99</v>
      </c>
      <c r="D82" s="184">
        <f>[1]УЗИ!I212</f>
        <v>0.19</v>
      </c>
      <c r="E82" s="17">
        <f>[1]УЗИ!K208</f>
        <v>0.16600000000000001</v>
      </c>
      <c r="F82" s="17">
        <f>[1]УЗИ!K210</f>
        <v>2.5499999999999998E-2</v>
      </c>
    </row>
    <row r="83" spans="1:6" ht="35.25" customHeight="1" thickBot="1" x14ac:dyDescent="0.45">
      <c r="A83" s="7" t="s">
        <v>0</v>
      </c>
      <c r="B83" s="128">
        <f t="shared" si="4"/>
        <v>281100</v>
      </c>
      <c r="C83" s="6">
        <f>SUM(C81:C82)</f>
        <v>28.11</v>
      </c>
      <c r="D83" s="216">
        <f>SUM(D81:D82)</f>
        <v>0.19</v>
      </c>
      <c r="E83" s="215"/>
      <c r="F83" s="215"/>
    </row>
    <row r="84" spans="1:6" ht="50.25" customHeight="1" x14ac:dyDescent="0.4">
      <c r="A84" s="187" t="s">
        <v>220</v>
      </c>
      <c r="B84" s="221"/>
      <c r="C84" s="222">
        <f>C81</f>
        <v>26.12</v>
      </c>
      <c r="D84" s="216"/>
      <c r="E84" s="215"/>
      <c r="F84" s="215"/>
    </row>
    <row r="85" spans="1:6" ht="39" customHeight="1" x14ac:dyDescent="0.4">
      <c r="A85" s="10" t="s">
        <v>1</v>
      </c>
      <c r="B85" s="221"/>
      <c r="C85" s="222">
        <f>[1]УЗИ!H226</f>
        <v>0.28000000000000003</v>
      </c>
      <c r="D85" s="216">
        <f>[1]УЗИ!I226</f>
        <v>0.03</v>
      </c>
      <c r="E85" s="215">
        <f>[1]УЗИ!K223</f>
        <v>2.4E-2</v>
      </c>
      <c r="F85" s="215">
        <f>[1]УЗИ!K224</f>
        <v>5.0000000000000001E-3</v>
      </c>
    </row>
    <row r="86" spans="1:6" ht="36.75" customHeight="1" thickBot="1" x14ac:dyDescent="0.45">
      <c r="A86" s="7" t="s">
        <v>0</v>
      </c>
      <c r="B86" s="221"/>
      <c r="C86" s="6">
        <f>C84+C85</f>
        <v>26.400000000000002</v>
      </c>
      <c r="D86" s="216"/>
      <c r="E86" s="215"/>
      <c r="F86" s="215"/>
    </row>
    <row r="87" spans="1:6" ht="40.5" customHeight="1" x14ac:dyDescent="0.4">
      <c r="A87" s="187" t="s">
        <v>219</v>
      </c>
      <c r="B87" s="136">
        <f t="shared" si="4"/>
        <v>37000</v>
      </c>
      <c r="C87" s="186">
        <v>3.7</v>
      </c>
      <c r="D87" s="184"/>
      <c r="E87" s="183"/>
      <c r="F87" s="183"/>
    </row>
    <row r="88" spans="1:6" ht="39.75" customHeight="1" x14ac:dyDescent="0.4">
      <c r="A88" s="10" t="s">
        <v>1</v>
      </c>
      <c r="B88" s="132">
        <f t="shared" si="4"/>
        <v>1000</v>
      </c>
      <c r="C88" s="186">
        <f>[1]УЗИ!H237</f>
        <v>0.1</v>
      </c>
      <c r="D88" s="184">
        <f>[1]УЗИ!I237</f>
        <v>0.01</v>
      </c>
      <c r="E88" s="192">
        <f>[1]УЗИ!K231</f>
        <v>5.5999999999999999E-3</v>
      </c>
      <c r="F88" s="192">
        <f>[1]УЗИ!K235</f>
        <v>2.2000000000000001E-3</v>
      </c>
    </row>
    <row r="89" spans="1:6" ht="39" customHeight="1" thickBot="1" x14ac:dyDescent="0.45">
      <c r="A89" s="7" t="s">
        <v>0</v>
      </c>
      <c r="B89" s="128">
        <f t="shared" si="4"/>
        <v>38000</v>
      </c>
      <c r="C89" s="6">
        <f>SUM(C87:C88)</f>
        <v>3.8000000000000003</v>
      </c>
      <c r="D89" s="216">
        <f>SUM(D87:D88)</f>
        <v>0.01</v>
      </c>
      <c r="E89" s="215"/>
      <c r="F89" s="215"/>
    </row>
    <row r="90" spans="1:6" ht="36" customHeight="1" x14ac:dyDescent="0.4">
      <c r="A90" s="220" t="s">
        <v>218</v>
      </c>
      <c r="B90" s="136">
        <f t="shared" si="4"/>
        <v>134000</v>
      </c>
      <c r="C90" s="186">
        <v>13.4</v>
      </c>
      <c r="D90" s="184"/>
      <c r="E90" s="17"/>
      <c r="F90" s="17"/>
    </row>
    <row r="91" spans="1:6" ht="34.5" customHeight="1" x14ac:dyDescent="0.4">
      <c r="A91" s="10" t="s">
        <v>1</v>
      </c>
      <c r="B91" s="132">
        <f t="shared" si="4"/>
        <v>2700</v>
      </c>
      <c r="C91" s="186">
        <f>[1]УЗИ!H251</f>
        <v>0.27</v>
      </c>
      <c r="D91" s="184">
        <f>[1]УЗИ!I251</f>
        <v>0.02</v>
      </c>
      <c r="E91" s="219">
        <f>[1]УЗИ!K247</f>
        <v>2.5000000000000001E-3</v>
      </c>
      <c r="F91" s="219">
        <f>[1]УЗИ!K250</f>
        <v>2.1999999999999999E-2</v>
      </c>
    </row>
    <row r="92" spans="1:6" ht="30.75" customHeight="1" thickBot="1" x14ac:dyDescent="0.45">
      <c r="A92" s="7" t="s">
        <v>0</v>
      </c>
      <c r="B92" s="128">
        <f t="shared" si="4"/>
        <v>136700</v>
      </c>
      <c r="C92" s="6">
        <f>SUM(C90:C91)</f>
        <v>13.67</v>
      </c>
      <c r="D92" s="216">
        <f>SUM(D90:D91)</f>
        <v>0.02</v>
      </c>
      <c r="E92" s="215"/>
      <c r="F92" s="215"/>
    </row>
    <row r="93" spans="1:6" ht="37.5" customHeight="1" x14ac:dyDescent="0.4">
      <c r="A93" s="218" t="s">
        <v>217</v>
      </c>
      <c r="B93" s="136">
        <f t="shared" si="4"/>
        <v>53600</v>
      </c>
      <c r="C93" s="186">
        <v>5.36</v>
      </c>
      <c r="D93" s="184"/>
      <c r="E93" s="183"/>
      <c r="F93" s="183"/>
    </row>
    <row r="94" spans="1:6" ht="36.75" customHeight="1" x14ac:dyDescent="0.4">
      <c r="A94" s="10" t="s">
        <v>1</v>
      </c>
      <c r="B94" s="132">
        <f t="shared" si="4"/>
        <v>7300</v>
      </c>
      <c r="C94" s="186">
        <f>[1]УЗИ!H260</f>
        <v>0.73</v>
      </c>
      <c r="D94" s="184">
        <f>[1]УЗИ!I260</f>
        <v>0.06</v>
      </c>
      <c r="E94" s="17">
        <f>[1]УЗИ!K255</f>
        <v>6.0499999999999998E-2</v>
      </c>
      <c r="F94" s="17">
        <f>[1]УЗИ!K257</f>
        <v>7.1000000000000004E-3</v>
      </c>
    </row>
    <row r="95" spans="1:6" ht="33.75" customHeight="1" thickBot="1" x14ac:dyDescent="0.45">
      <c r="A95" s="7" t="s">
        <v>0</v>
      </c>
      <c r="B95" s="128">
        <f t="shared" si="4"/>
        <v>60900</v>
      </c>
      <c r="C95" s="6">
        <f>SUM(C93:C94)</f>
        <v>6.09</v>
      </c>
      <c r="D95" s="216">
        <f>SUM(D93:D94)</f>
        <v>0.06</v>
      </c>
      <c r="E95" s="215"/>
      <c r="F95" s="215"/>
    </row>
    <row r="96" spans="1:6" ht="54.75" customHeight="1" x14ac:dyDescent="0.4">
      <c r="A96" s="218" t="s">
        <v>216</v>
      </c>
      <c r="B96" s="136">
        <f t="shared" si="4"/>
        <v>147000</v>
      </c>
      <c r="C96" s="6">
        <v>14.7</v>
      </c>
      <c r="D96" s="216"/>
      <c r="E96" s="215"/>
      <c r="F96" s="215"/>
    </row>
    <row r="97" spans="1:6" ht="31.5" customHeight="1" x14ac:dyDescent="0.4">
      <c r="A97" s="10" t="s">
        <v>1</v>
      </c>
      <c r="B97" s="132">
        <f t="shared" si="4"/>
        <v>7700</v>
      </c>
      <c r="C97" s="186">
        <f>[1]УЗИ!H279</f>
        <v>0.77</v>
      </c>
      <c r="D97" s="217">
        <f>[1]УЗИ!I279</f>
        <v>7.0000000000000007E-2</v>
      </c>
      <c r="E97" s="192">
        <f>[1]УЗИ!K275</f>
        <v>6.1100000000000002E-2</v>
      </c>
      <c r="F97" s="192">
        <f>[1]УЗИ!K274</f>
        <v>1.2500000000000001E-2</v>
      </c>
    </row>
    <row r="98" spans="1:6" ht="30" customHeight="1" thickBot="1" x14ac:dyDescent="0.45">
      <c r="A98" s="7" t="s">
        <v>0</v>
      </c>
      <c r="B98" s="128">
        <f t="shared" si="4"/>
        <v>154700</v>
      </c>
      <c r="C98" s="6">
        <f>SUM(C96:C97)</f>
        <v>15.469999999999999</v>
      </c>
      <c r="D98" s="216">
        <f>SUM(D96:D97)</f>
        <v>7.0000000000000007E-2</v>
      </c>
      <c r="E98" s="215"/>
      <c r="F98" s="215"/>
    </row>
    <row r="99" spans="1:6" ht="27.75" thickBot="1" x14ac:dyDescent="0.4">
      <c r="A99" s="191" t="s">
        <v>44</v>
      </c>
      <c r="B99" s="214"/>
      <c r="C99" s="189"/>
      <c r="D99" s="213"/>
      <c r="E99" s="17"/>
      <c r="F99" s="17"/>
    </row>
    <row r="100" spans="1:6" ht="31.5" customHeight="1" x14ac:dyDescent="0.4">
      <c r="A100" s="137" t="s">
        <v>215</v>
      </c>
      <c r="B100" s="136">
        <f t="shared" ref="B100:B163" si="5">C100*$B$15</f>
        <v>15300</v>
      </c>
      <c r="C100" s="185">
        <v>1.53</v>
      </c>
      <c r="D100" s="18"/>
      <c r="E100" s="17"/>
      <c r="F100" s="17"/>
    </row>
    <row r="101" spans="1:6" ht="33.75" customHeight="1" x14ac:dyDescent="0.4">
      <c r="A101" s="10" t="s">
        <v>1</v>
      </c>
      <c r="B101" s="132">
        <f t="shared" si="5"/>
        <v>0</v>
      </c>
      <c r="C101" s="211">
        <f>[1]массаж!H15</f>
        <v>0</v>
      </c>
      <c r="D101" s="18"/>
      <c r="E101" s="17"/>
      <c r="F101" s="17"/>
    </row>
    <row r="102" spans="1:6" ht="28.5" thickBot="1" x14ac:dyDescent="0.45">
      <c r="A102" s="7" t="s">
        <v>0</v>
      </c>
      <c r="B102" s="128">
        <f t="shared" si="5"/>
        <v>15300</v>
      </c>
      <c r="C102" s="6">
        <f>SUM(C100:C101)</f>
        <v>1.53</v>
      </c>
      <c r="D102" s="5">
        <f>SUM(D100:D101)</f>
        <v>0</v>
      </c>
      <c r="E102" s="4"/>
      <c r="F102" s="4"/>
    </row>
    <row r="103" spans="1:6" ht="33" customHeight="1" x14ac:dyDescent="0.4">
      <c r="A103" s="137" t="s">
        <v>214</v>
      </c>
      <c r="B103" s="136">
        <f t="shared" si="5"/>
        <v>30500</v>
      </c>
      <c r="C103" s="185">
        <v>3.05</v>
      </c>
      <c r="D103" s="18"/>
      <c r="E103" s="17"/>
      <c r="F103" s="17"/>
    </row>
    <row r="104" spans="1:6" ht="33" customHeight="1" x14ac:dyDescent="0.4">
      <c r="A104" s="10" t="s">
        <v>1</v>
      </c>
      <c r="B104" s="132">
        <f t="shared" si="5"/>
        <v>2500</v>
      </c>
      <c r="C104" s="185">
        <f>[1]массаж!H19</f>
        <v>0.25</v>
      </c>
      <c r="D104" s="18">
        <f>[1]массаж!I19</f>
        <v>0.02</v>
      </c>
      <c r="E104" s="17">
        <f>[1]массаж!I18</f>
        <v>2.3199999999999998E-2</v>
      </c>
      <c r="F104" s="17">
        <v>0</v>
      </c>
    </row>
    <row r="105" spans="1:6" ht="28.5" thickBot="1" x14ac:dyDescent="0.45">
      <c r="A105" s="7" t="s">
        <v>0</v>
      </c>
      <c r="B105" s="128">
        <f t="shared" si="5"/>
        <v>33000</v>
      </c>
      <c r="C105" s="6">
        <f>SUM(C103:C104)</f>
        <v>3.3</v>
      </c>
      <c r="D105" s="5">
        <f>SUM(D103:D104)</f>
        <v>0.02</v>
      </c>
      <c r="E105" s="4"/>
      <c r="F105" s="4"/>
    </row>
    <row r="106" spans="1:6" ht="27.75" x14ac:dyDescent="0.4">
      <c r="A106" s="137" t="s">
        <v>213</v>
      </c>
      <c r="B106" s="136">
        <f t="shared" si="5"/>
        <v>22900</v>
      </c>
      <c r="C106" s="185">
        <v>2.29</v>
      </c>
      <c r="D106" s="18"/>
      <c r="E106" s="17"/>
      <c r="F106" s="17"/>
    </row>
    <row r="107" spans="1:6" ht="33" customHeight="1" x14ac:dyDescent="0.4">
      <c r="A107" s="10" t="s">
        <v>1</v>
      </c>
      <c r="B107" s="132">
        <f t="shared" si="5"/>
        <v>1900</v>
      </c>
      <c r="C107" s="185">
        <f>[1]массаж!H23</f>
        <v>0.19</v>
      </c>
      <c r="D107" s="18">
        <f>[1]массаж!I23</f>
        <v>0.02</v>
      </c>
      <c r="E107" s="17">
        <f>[1]массаж!I22</f>
        <v>1.7399999999999999E-2</v>
      </c>
      <c r="F107" s="17">
        <v>0</v>
      </c>
    </row>
    <row r="108" spans="1:6" ht="34.5" customHeight="1" thickBot="1" x14ac:dyDescent="0.45">
      <c r="A108" s="7" t="s">
        <v>0</v>
      </c>
      <c r="B108" s="128">
        <f t="shared" si="5"/>
        <v>24800</v>
      </c>
      <c r="C108" s="6">
        <f>SUM(C106:C107)</f>
        <v>2.48</v>
      </c>
      <c r="D108" s="5">
        <f>SUM(D106:D107)</f>
        <v>0.02</v>
      </c>
      <c r="E108" s="4"/>
      <c r="F108" s="4"/>
    </row>
    <row r="109" spans="1:6" ht="27.75" customHeight="1" x14ac:dyDescent="0.4">
      <c r="A109" s="137" t="s">
        <v>212</v>
      </c>
      <c r="B109" s="136">
        <f t="shared" si="5"/>
        <v>22900</v>
      </c>
      <c r="C109" s="185">
        <v>2.29</v>
      </c>
      <c r="D109" s="18"/>
      <c r="E109" s="17"/>
      <c r="F109" s="17"/>
    </row>
    <row r="110" spans="1:6" ht="31.5" customHeight="1" x14ac:dyDescent="0.4">
      <c r="A110" s="10" t="s">
        <v>1</v>
      </c>
      <c r="B110" s="132">
        <f t="shared" si="5"/>
        <v>1900</v>
      </c>
      <c r="C110" s="185">
        <f>[1]массаж!H27</f>
        <v>0.19</v>
      </c>
      <c r="D110" s="18">
        <f>[1]массаж!I27</f>
        <v>0.02</v>
      </c>
      <c r="E110" s="192">
        <f>[1]массаж!I26</f>
        <v>1.7399999999999999E-2</v>
      </c>
      <c r="F110" s="17">
        <v>0</v>
      </c>
    </row>
    <row r="111" spans="1:6" ht="28.5" thickBot="1" x14ac:dyDescent="0.45">
      <c r="A111" s="7" t="s">
        <v>0</v>
      </c>
      <c r="B111" s="128">
        <f t="shared" si="5"/>
        <v>24800</v>
      </c>
      <c r="C111" s="6">
        <f>SUM(C109:C110)</f>
        <v>2.48</v>
      </c>
      <c r="D111" s="5">
        <f>SUM(D109:D110)</f>
        <v>0.02</v>
      </c>
      <c r="E111" s="4"/>
      <c r="F111" s="4"/>
    </row>
    <row r="112" spans="1:6" ht="31.5" customHeight="1" x14ac:dyDescent="0.4">
      <c r="A112" s="137" t="s">
        <v>211</v>
      </c>
      <c r="B112" s="136">
        <f t="shared" si="5"/>
        <v>15300</v>
      </c>
      <c r="C112" s="185">
        <v>1.53</v>
      </c>
      <c r="D112" s="18"/>
      <c r="E112" s="17"/>
      <c r="F112" s="17"/>
    </row>
    <row r="113" spans="1:6" ht="31.5" customHeight="1" x14ac:dyDescent="0.4">
      <c r="A113" s="10" t="s">
        <v>1</v>
      </c>
      <c r="B113" s="132">
        <f t="shared" si="5"/>
        <v>1900</v>
      </c>
      <c r="C113" s="185">
        <f>[1]массаж!H31</f>
        <v>0.19</v>
      </c>
      <c r="D113" s="18">
        <f>[1]массаж!I31</f>
        <v>0.02</v>
      </c>
      <c r="E113" s="17">
        <f>[1]массаж!I30</f>
        <v>1.7399999999999999E-2</v>
      </c>
      <c r="F113" s="17">
        <v>0</v>
      </c>
    </row>
    <row r="114" spans="1:6" ht="28.5" thickBot="1" x14ac:dyDescent="0.45">
      <c r="A114" s="7" t="s">
        <v>0</v>
      </c>
      <c r="B114" s="128">
        <f t="shared" si="5"/>
        <v>17200</v>
      </c>
      <c r="C114" s="6">
        <f>SUM(C112:C113)</f>
        <v>1.72</v>
      </c>
      <c r="D114" s="5">
        <f>SUM(D112:D113)</f>
        <v>0.02</v>
      </c>
      <c r="E114" s="4"/>
      <c r="F114" s="4"/>
    </row>
    <row r="115" spans="1:6" ht="27.75" x14ac:dyDescent="0.4">
      <c r="A115" s="137" t="s">
        <v>210</v>
      </c>
      <c r="B115" s="136">
        <f t="shared" si="5"/>
        <v>15300</v>
      </c>
      <c r="C115" s="185">
        <v>1.53</v>
      </c>
      <c r="D115" s="18"/>
      <c r="E115" s="17"/>
      <c r="F115" s="17"/>
    </row>
    <row r="116" spans="1:6" ht="35.25" customHeight="1" x14ac:dyDescent="0.4">
      <c r="A116" s="10" t="s">
        <v>1</v>
      </c>
      <c r="B116" s="132">
        <f t="shared" si="5"/>
        <v>1900</v>
      </c>
      <c r="C116" s="185">
        <f>[1]массаж!H35</f>
        <v>0.19</v>
      </c>
      <c r="D116" s="18">
        <f>[1]массаж!I35</f>
        <v>0.02</v>
      </c>
      <c r="E116" s="17">
        <f>[1]массаж!I34</f>
        <v>1.7399999999999999E-2</v>
      </c>
      <c r="F116" s="17">
        <v>0</v>
      </c>
    </row>
    <row r="117" spans="1:6" ht="36" customHeight="1" thickBot="1" x14ac:dyDescent="0.45">
      <c r="A117" s="7" t="s">
        <v>0</v>
      </c>
      <c r="B117" s="128">
        <f t="shared" si="5"/>
        <v>17200</v>
      </c>
      <c r="C117" s="6">
        <f>SUM(C115:C116)</f>
        <v>1.72</v>
      </c>
      <c r="D117" s="5">
        <f>SUM(D115:D116)</f>
        <v>0.02</v>
      </c>
      <c r="E117" s="4"/>
      <c r="F117" s="4"/>
    </row>
    <row r="118" spans="1:6" ht="30" customHeight="1" x14ac:dyDescent="0.4">
      <c r="A118" s="137" t="s">
        <v>209</v>
      </c>
      <c r="B118" s="136">
        <f t="shared" si="5"/>
        <v>15300</v>
      </c>
      <c r="C118" s="185">
        <v>1.53</v>
      </c>
      <c r="D118" s="18"/>
      <c r="E118" s="17"/>
      <c r="F118" s="17"/>
    </row>
    <row r="119" spans="1:6" ht="35.25" customHeight="1" x14ac:dyDescent="0.4">
      <c r="A119" s="10" t="s">
        <v>1</v>
      </c>
      <c r="B119" s="132">
        <f t="shared" si="5"/>
        <v>1900</v>
      </c>
      <c r="C119" s="185">
        <f>[1]массаж!H39</f>
        <v>0.19</v>
      </c>
      <c r="D119" s="18">
        <f>[1]массаж!I39</f>
        <v>0.02</v>
      </c>
      <c r="E119" s="17">
        <f>[1]массаж!I38</f>
        <v>1.7399999999999999E-2</v>
      </c>
      <c r="F119" s="17">
        <v>0</v>
      </c>
    </row>
    <row r="120" spans="1:6" ht="37.5" customHeight="1" thickBot="1" x14ac:dyDescent="0.45">
      <c r="A120" s="7" t="s">
        <v>0</v>
      </c>
      <c r="B120" s="128">
        <f t="shared" si="5"/>
        <v>17200</v>
      </c>
      <c r="C120" s="6">
        <f>SUM(C118:C119)</f>
        <v>1.72</v>
      </c>
      <c r="D120" s="5">
        <f>SUM(D118:D119)</f>
        <v>0.02</v>
      </c>
      <c r="E120" s="4"/>
      <c r="F120" s="4"/>
    </row>
    <row r="121" spans="1:6" ht="39" customHeight="1" x14ac:dyDescent="0.4">
      <c r="A121" s="137" t="s">
        <v>208</v>
      </c>
      <c r="B121" s="136">
        <f t="shared" si="5"/>
        <v>15300</v>
      </c>
      <c r="C121" s="185">
        <v>1.53</v>
      </c>
      <c r="D121" s="18"/>
      <c r="E121" s="17"/>
      <c r="F121" s="17"/>
    </row>
    <row r="122" spans="1:6" ht="33.75" customHeight="1" x14ac:dyDescent="0.4">
      <c r="A122" s="10" t="s">
        <v>1</v>
      </c>
      <c r="B122" s="132">
        <f t="shared" si="5"/>
        <v>0</v>
      </c>
      <c r="C122" s="211">
        <f>[1]массаж!H43</f>
        <v>0</v>
      </c>
      <c r="D122" s="18">
        <v>0</v>
      </c>
      <c r="E122" s="17">
        <v>0</v>
      </c>
      <c r="F122" s="17">
        <v>0</v>
      </c>
    </row>
    <row r="123" spans="1:6" ht="34.5" customHeight="1" thickBot="1" x14ac:dyDescent="0.45">
      <c r="A123" s="7" t="s">
        <v>0</v>
      </c>
      <c r="B123" s="128">
        <f t="shared" si="5"/>
        <v>15300</v>
      </c>
      <c r="C123" s="6">
        <f>SUM(C121:C122)</f>
        <v>1.53</v>
      </c>
      <c r="D123" s="5">
        <f>SUM(D121:D122)</f>
        <v>0</v>
      </c>
      <c r="E123" s="4"/>
      <c r="F123" s="4"/>
    </row>
    <row r="124" spans="1:6" ht="35.25" customHeight="1" x14ac:dyDescent="0.4">
      <c r="A124" s="137" t="s">
        <v>207</v>
      </c>
      <c r="B124" s="136">
        <f t="shared" si="5"/>
        <v>15300</v>
      </c>
      <c r="C124" s="185">
        <v>1.53</v>
      </c>
      <c r="D124" s="18"/>
      <c r="E124" s="17"/>
      <c r="F124" s="17"/>
    </row>
    <row r="125" spans="1:6" ht="33" customHeight="1" x14ac:dyDescent="0.4">
      <c r="A125" s="10" t="s">
        <v>1</v>
      </c>
      <c r="B125" s="132">
        <f t="shared" si="5"/>
        <v>1900</v>
      </c>
      <c r="C125" s="185">
        <f>[1]массаж!H47</f>
        <v>0.19</v>
      </c>
      <c r="D125" s="18">
        <f>[1]массаж!I47</f>
        <v>0.02</v>
      </c>
      <c r="E125" s="17">
        <f>[1]массаж!I46</f>
        <v>1.7399999999999999E-2</v>
      </c>
      <c r="F125" s="17">
        <v>0</v>
      </c>
    </row>
    <row r="126" spans="1:6" ht="33.75" customHeight="1" thickBot="1" x14ac:dyDescent="0.45">
      <c r="A126" s="7" t="s">
        <v>0</v>
      </c>
      <c r="B126" s="128">
        <f t="shared" si="5"/>
        <v>17200</v>
      </c>
      <c r="C126" s="6">
        <f>SUM(C124:C125)</f>
        <v>1.72</v>
      </c>
      <c r="D126" s="5">
        <f>SUM(D124:D125)</f>
        <v>0.02</v>
      </c>
      <c r="E126" s="4"/>
      <c r="F126" s="4"/>
    </row>
    <row r="127" spans="1:6" ht="33.75" customHeight="1" x14ac:dyDescent="0.4">
      <c r="A127" s="137" t="s">
        <v>206</v>
      </c>
      <c r="B127" s="136">
        <f t="shared" si="5"/>
        <v>15300</v>
      </c>
      <c r="C127" s="185">
        <v>1.53</v>
      </c>
      <c r="D127" s="18"/>
      <c r="E127" s="17"/>
      <c r="F127" s="17"/>
    </row>
    <row r="128" spans="1:6" ht="36.75" customHeight="1" x14ac:dyDescent="0.4">
      <c r="A128" s="10" t="s">
        <v>1</v>
      </c>
      <c r="B128" s="132">
        <f t="shared" si="5"/>
        <v>1900</v>
      </c>
      <c r="C128" s="185">
        <f>[1]массаж!H51</f>
        <v>0.19</v>
      </c>
      <c r="D128" s="18">
        <f>[1]массаж!I51</f>
        <v>0.02</v>
      </c>
      <c r="E128" s="17">
        <f>[1]массаж!I50</f>
        <v>1.7399999999999999E-2</v>
      </c>
      <c r="F128" s="17">
        <v>0</v>
      </c>
    </row>
    <row r="129" spans="1:6" ht="38.25" customHeight="1" thickBot="1" x14ac:dyDescent="0.45">
      <c r="A129" s="7" t="s">
        <v>0</v>
      </c>
      <c r="B129" s="128">
        <f t="shared" si="5"/>
        <v>17200</v>
      </c>
      <c r="C129" s="6">
        <f>SUM(C127:C128)</f>
        <v>1.72</v>
      </c>
      <c r="D129" s="5">
        <f>SUM(D127:D128)</f>
        <v>0.02</v>
      </c>
      <c r="E129" s="4"/>
      <c r="F129" s="4"/>
    </row>
    <row r="130" spans="1:6" ht="37.5" customHeight="1" x14ac:dyDescent="0.4">
      <c r="A130" s="137" t="s">
        <v>205</v>
      </c>
      <c r="B130" s="136">
        <f t="shared" si="5"/>
        <v>15300</v>
      </c>
      <c r="C130" s="185">
        <v>1.53</v>
      </c>
      <c r="D130" s="18"/>
      <c r="E130" s="17"/>
      <c r="F130" s="17"/>
    </row>
    <row r="131" spans="1:6" ht="35.25" customHeight="1" x14ac:dyDescent="0.4">
      <c r="A131" s="10" t="s">
        <v>1</v>
      </c>
      <c r="B131" s="132">
        <f t="shared" si="5"/>
        <v>1900</v>
      </c>
      <c r="C131" s="185">
        <f>[1]массаж!H55</f>
        <v>0.19</v>
      </c>
      <c r="D131" s="18">
        <f>[1]массаж!I55</f>
        <v>0.02</v>
      </c>
      <c r="E131" s="17">
        <f>[1]массаж!I54</f>
        <v>1.7399999999999999E-2</v>
      </c>
      <c r="F131" s="17">
        <v>0</v>
      </c>
    </row>
    <row r="132" spans="1:6" ht="33.75" customHeight="1" thickBot="1" x14ac:dyDescent="0.45">
      <c r="A132" s="7" t="s">
        <v>0</v>
      </c>
      <c r="B132" s="128">
        <f t="shared" si="5"/>
        <v>17200</v>
      </c>
      <c r="C132" s="6">
        <f>SUM(C130:C131)</f>
        <v>1.72</v>
      </c>
      <c r="D132" s="5">
        <f>SUM(D130:D131)</f>
        <v>0.02</v>
      </c>
      <c r="E132" s="4"/>
      <c r="F132" s="4"/>
    </row>
    <row r="133" spans="1:6" ht="31.5" customHeight="1" x14ac:dyDescent="0.4">
      <c r="A133" s="137" t="s">
        <v>204</v>
      </c>
      <c r="B133" s="136">
        <f t="shared" si="5"/>
        <v>22900</v>
      </c>
      <c r="C133" s="185">
        <v>2.29</v>
      </c>
      <c r="D133" s="18"/>
      <c r="E133" s="17"/>
      <c r="F133" s="17"/>
    </row>
    <row r="134" spans="1:6" ht="27.75" x14ac:dyDescent="0.4">
      <c r="A134" s="10" t="s">
        <v>1</v>
      </c>
      <c r="B134" s="132">
        <f t="shared" si="5"/>
        <v>1900</v>
      </c>
      <c r="C134" s="185">
        <f>[1]массаж!H59</f>
        <v>0.19</v>
      </c>
      <c r="D134" s="18">
        <f>[1]массаж!I59</f>
        <v>0.02</v>
      </c>
      <c r="E134" s="17">
        <f>[1]массаж!I58</f>
        <v>1.7399999999999999E-2</v>
      </c>
      <c r="F134" s="17">
        <v>0</v>
      </c>
    </row>
    <row r="135" spans="1:6" ht="28.5" thickBot="1" x14ac:dyDescent="0.45">
      <c r="A135" s="7" t="s">
        <v>0</v>
      </c>
      <c r="B135" s="128">
        <f t="shared" si="5"/>
        <v>24800</v>
      </c>
      <c r="C135" s="6">
        <f>SUM(C133:C134)</f>
        <v>2.48</v>
      </c>
      <c r="D135" s="5">
        <f>SUM(D133:D134)</f>
        <v>0.02</v>
      </c>
      <c r="E135" s="4"/>
      <c r="F135" s="4"/>
    </row>
    <row r="136" spans="1:6" ht="33.75" customHeight="1" x14ac:dyDescent="0.4">
      <c r="A136" s="137" t="s">
        <v>203</v>
      </c>
      <c r="B136" s="136">
        <f t="shared" si="5"/>
        <v>30500</v>
      </c>
      <c r="C136" s="185">
        <v>3.05</v>
      </c>
      <c r="D136" s="18"/>
      <c r="E136" s="17"/>
      <c r="F136" s="17"/>
    </row>
    <row r="137" spans="1:6" ht="35.25" customHeight="1" x14ac:dyDescent="0.4">
      <c r="A137" s="10" t="s">
        <v>1</v>
      </c>
      <c r="B137" s="132">
        <f t="shared" si="5"/>
        <v>3100</v>
      </c>
      <c r="C137" s="185">
        <f>[1]массаж!H63</f>
        <v>0.31</v>
      </c>
      <c r="D137" s="18">
        <f>[1]массаж!I63</f>
        <v>0.03</v>
      </c>
      <c r="E137" s="17">
        <f>[1]массаж!I62</f>
        <v>2.9000000000000001E-2</v>
      </c>
      <c r="F137" s="17">
        <v>0</v>
      </c>
    </row>
    <row r="138" spans="1:6" ht="37.5" customHeight="1" thickBot="1" x14ac:dyDescent="0.45">
      <c r="A138" s="7" t="s">
        <v>0</v>
      </c>
      <c r="B138" s="128">
        <f t="shared" si="5"/>
        <v>33600</v>
      </c>
      <c r="C138" s="6">
        <f>SUM(C136:C137)</f>
        <v>3.36</v>
      </c>
      <c r="D138" s="5">
        <f>SUM(D136:D137)</f>
        <v>0.03</v>
      </c>
      <c r="E138" s="4"/>
      <c r="F138" s="4"/>
    </row>
    <row r="139" spans="1:6" ht="37.5" customHeight="1" x14ac:dyDescent="0.4">
      <c r="A139" s="137" t="s">
        <v>202</v>
      </c>
      <c r="B139" s="136">
        <f t="shared" si="5"/>
        <v>38100</v>
      </c>
      <c r="C139" s="185">
        <v>3.81</v>
      </c>
      <c r="D139" s="18"/>
      <c r="E139" s="17"/>
      <c r="F139" s="17"/>
    </row>
    <row r="140" spans="1:6" ht="33" customHeight="1" x14ac:dyDescent="0.4">
      <c r="A140" s="10" t="s">
        <v>1</v>
      </c>
      <c r="B140" s="132">
        <f t="shared" si="5"/>
        <v>3100</v>
      </c>
      <c r="C140" s="185">
        <f>[1]массаж!H67</f>
        <v>0.31</v>
      </c>
      <c r="D140" s="18">
        <f>[1]массаж!I67</f>
        <v>0.03</v>
      </c>
      <c r="E140" s="17">
        <f>[1]массаж!I66</f>
        <v>2.9000000000000001E-2</v>
      </c>
      <c r="F140" s="17">
        <v>0</v>
      </c>
    </row>
    <row r="141" spans="1:6" ht="38.25" customHeight="1" thickBot="1" x14ac:dyDescent="0.45">
      <c r="A141" s="7" t="s">
        <v>0</v>
      </c>
      <c r="B141" s="128">
        <f t="shared" si="5"/>
        <v>41200</v>
      </c>
      <c r="C141" s="6">
        <f>SUM(C139:C140)</f>
        <v>4.12</v>
      </c>
      <c r="D141" s="5">
        <f>SUM(D139:D140)</f>
        <v>0.03</v>
      </c>
      <c r="E141" s="4"/>
      <c r="F141" s="4"/>
    </row>
    <row r="142" spans="1:6" ht="37.5" customHeight="1" x14ac:dyDescent="0.4">
      <c r="A142" s="137" t="s">
        <v>201</v>
      </c>
      <c r="B142" s="136">
        <f t="shared" si="5"/>
        <v>38100</v>
      </c>
      <c r="C142" s="185">
        <v>3.81</v>
      </c>
      <c r="D142" s="18"/>
      <c r="E142" s="17"/>
      <c r="F142" s="17"/>
    </row>
    <row r="143" spans="1:6" ht="33.75" customHeight="1" x14ac:dyDescent="0.4">
      <c r="A143" s="10" t="s">
        <v>1</v>
      </c>
      <c r="B143" s="132">
        <f t="shared" si="5"/>
        <v>3100</v>
      </c>
      <c r="C143" s="185">
        <f>[1]массаж!H71</f>
        <v>0.31</v>
      </c>
      <c r="D143" s="18">
        <f>[1]массаж!I71</f>
        <v>0.03</v>
      </c>
      <c r="E143" s="192">
        <f>[1]массаж!I71</f>
        <v>0.03</v>
      </c>
      <c r="F143" s="192">
        <v>0</v>
      </c>
    </row>
    <row r="144" spans="1:6" ht="28.5" thickBot="1" x14ac:dyDescent="0.45">
      <c r="A144" s="7" t="s">
        <v>0</v>
      </c>
      <c r="B144" s="128">
        <f t="shared" si="5"/>
        <v>41200</v>
      </c>
      <c r="C144" s="6">
        <f>SUM(C142:C143)</f>
        <v>4.12</v>
      </c>
      <c r="D144" s="5">
        <f>SUM(D142:D143)</f>
        <v>0.03</v>
      </c>
      <c r="E144" s="4"/>
      <c r="F144" s="4"/>
    </row>
    <row r="145" spans="1:6" ht="27.75" x14ac:dyDescent="0.4">
      <c r="A145" s="137" t="s">
        <v>200</v>
      </c>
      <c r="B145" s="136">
        <f t="shared" si="5"/>
        <v>15300</v>
      </c>
      <c r="C145" s="185">
        <v>1.53</v>
      </c>
      <c r="D145" s="18"/>
      <c r="E145" s="17"/>
      <c r="F145" s="17"/>
    </row>
    <row r="146" spans="1:6" ht="27.75" x14ac:dyDescent="0.4">
      <c r="A146" s="10" t="s">
        <v>1</v>
      </c>
      <c r="B146" s="132">
        <f t="shared" si="5"/>
        <v>1900</v>
      </c>
      <c r="C146" s="185">
        <f>[1]массаж!H75</f>
        <v>0.19</v>
      </c>
      <c r="D146" s="18">
        <f>[1]массаж!I75</f>
        <v>0.02</v>
      </c>
      <c r="E146" s="17">
        <f>[1]массаж!I74</f>
        <v>1.7399999999999999E-2</v>
      </c>
      <c r="F146" s="17">
        <v>0</v>
      </c>
    </row>
    <row r="147" spans="1:6" ht="37.5" customHeight="1" thickBot="1" x14ac:dyDescent="0.45">
      <c r="A147" s="7" t="s">
        <v>0</v>
      </c>
      <c r="B147" s="128">
        <f t="shared" si="5"/>
        <v>17200</v>
      </c>
      <c r="C147" s="6">
        <f>SUM(C145:C146)</f>
        <v>1.72</v>
      </c>
      <c r="D147" s="5">
        <f>SUM(D145:D146)</f>
        <v>0.02</v>
      </c>
      <c r="E147" s="4"/>
      <c r="F147" s="4"/>
    </row>
    <row r="148" spans="1:6" ht="35.25" customHeight="1" x14ac:dyDescent="0.4">
      <c r="A148" s="137" t="s">
        <v>199</v>
      </c>
      <c r="B148" s="154">
        <f t="shared" si="5"/>
        <v>15300</v>
      </c>
      <c r="C148" s="185">
        <v>1.53</v>
      </c>
      <c r="D148" s="18"/>
      <c r="E148" s="17"/>
      <c r="F148" s="17"/>
    </row>
    <row r="149" spans="1:6" ht="35.25" customHeight="1" x14ac:dyDescent="0.4">
      <c r="A149" s="10" t="s">
        <v>1</v>
      </c>
      <c r="B149" s="132">
        <f t="shared" si="5"/>
        <v>1900</v>
      </c>
      <c r="C149" s="185">
        <f>[1]массаж!H79</f>
        <v>0.19</v>
      </c>
      <c r="D149" s="18">
        <f>[1]массаж!I79</f>
        <v>0.02</v>
      </c>
      <c r="E149" s="17">
        <f>[1]массаж!I78</f>
        <v>1.7399999999999999E-2</v>
      </c>
      <c r="F149" s="17">
        <v>0</v>
      </c>
    </row>
    <row r="150" spans="1:6" ht="38.25" customHeight="1" thickBot="1" x14ac:dyDescent="0.45">
      <c r="A150" s="7" t="s">
        <v>0</v>
      </c>
      <c r="B150" s="152">
        <f t="shared" si="5"/>
        <v>17200</v>
      </c>
      <c r="C150" s="6">
        <f>SUM(C148:C149)</f>
        <v>1.72</v>
      </c>
      <c r="D150" s="5">
        <f>SUM(D148:D149)</f>
        <v>0.02</v>
      </c>
      <c r="E150" s="4"/>
      <c r="F150" s="4"/>
    </row>
    <row r="151" spans="1:6" ht="40.5" customHeight="1" x14ac:dyDescent="0.4">
      <c r="A151" s="137" t="s">
        <v>198</v>
      </c>
      <c r="B151" s="136">
        <f t="shared" si="5"/>
        <v>22900</v>
      </c>
      <c r="C151" s="185">
        <v>2.29</v>
      </c>
      <c r="D151" s="18"/>
      <c r="E151" s="17"/>
      <c r="F151" s="17"/>
    </row>
    <row r="152" spans="1:6" ht="33.75" customHeight="1" x14ac:dyDescent="0.4">
      <c r="A152" s="10" t="s">
        <v>1</v>
      </c>
      <c r="B152" s="132">
        <f t="shared" si="5"/>
        <v>3100</v>
      </c>
      <c r="C152" s="185">
        <f>[1]массаж!H83</f>
        <v>0.31</v>
      </c>
      <c r="D152" s="18">
        <f>[1]массаж!I83</f>
        <v>0.03</v>
      </c>
      <c r="E152" s="17">
        <f>[1]массаж!I82</f>
        <v>2.9000000000000001E-2</v>
      </c>
      <c r="F152" s="17">
        <v>0</v>
      </c>
    </row>
    <row r="153" spans="1:6" ht="33.75" customHeight="1" thickBot="1" x14ac:dyDescent="0.45">
      <c r="A153" s="7" t="s">
        <v>0</v>
      </c>
      <c r="B153" s="128">
        <f t="shared" si="5"/>
        <v>26000</v>
      </c>
      <c r="C153" s="6">
        <f>SUM(C151:C152)</f>
        <v>2.6</v>
      </c>
      <c r="D153" s="5">
        <f>SUM(D151:D152)</f>
        <v>0.03</v>
      </c>
      <c r="E153" s="4"/>
      <c r="F153" s="4"/>
    </row>
    <row r="154" spans="1:6" ht="30" customHeight="1" x14ac:dyDescent="0.4">
      <c r="A154" s="137" t="s">
        <v>197</v>
      </c>
      <c r="B154" s="136">
        <f t="shared" si="5"/>
        <v>30500</v>
      </c>
      <c r="C154" s="185">
        <v>3.05</v>
      </c>
      <c r="D154" s="18"/>
      <c r="E154" s="17"/>
      <c r="F154" s="17"/>
    </row>
    <row r="155" spans="1:6" ht="31.5" customHeight="1" x14ac:dyDescent="0.4">
      <c r="A155" s="10" t="s">
        <v>1</v>
      </c>
      <c r="B155" s="132">
        <f t="shared" si="5"/>
        <v>3100</v>
      </c>
      <c r="C155" s="185">
        <f>[1]массаж!H87</f>
        <v>0.31</v>
      </c>
      <c r="D155" s="18">
        <f>[1]массаж!I87</f>
        <v>0.03</v>
      </c>
      <c r="E155" s="17">
        <f>[1]массаж!I86</f>
        <v>2.9000000000000001E-2</v>
      </c>
      <c r="F155" s="17">
        <v>0</v>
      </c>
    </row>
    <row r="156" spans="1:6" ht="32.25" customHeight="1" thickBot="1" x14ac:dyDescent="0.45">
      <c r="A156" s="7" t="s">
        <v>0</v>
      </c>
      <c r="B156" s="128">
        <f t="shared" si="5"/>
        <v>33600</v>
      </c>
      <c r="C156" s="6">
        <f>SUM(C154:C155)</f>
        <v>3.36</v>
      </c>
      <c r="D156" s="5">
        <f>SUM(D154:D155)</f>
        <v>0.03</v>
      </c>
      <c r="E156" s="4"/>
      <c r="F156" s="4"/>
    </row>
    <row r="157" spans="1:6" ht="33.75" customHeight="1" x14ac:dyDescent="0.4">
      <c r="A157" s="137" t="s">
        <v>196</v>
      </c>
      <c r="B157" s="136">
        <f t="shared" si="5"/>
        <v>15300</v>
      </c>
      <c r="C157" s="185">
        <v>1.53</v>
      </c>
      <c r="D157" s="18"/>
      <c r="E157" s="17"/>
      <c r="F157" s="17"/>
    </row>
    <row r="158" spans="1:6" ht="30" customHeight="1" x14ac:dyDescent="0.4">
      <c r="A158" s="10" t="s">
        <v>1</v>
      </c>
      <c r="B158" s="132">
        <f t="shared" si="5"/>
        <v>1900</v>
      </c>
      <c r="C158" s="185">
        <f>[1]массаж!H91</f>
        <v>0.19</v>
      </c>
      <c r="D158" s="18">
        <f>[1]массаж!I91</f>
        <v>0.02</v>
      </c>
      <c r="E158" s="17">
        <f>[1]массаж!I90</f>
        <v>1.7399999999999999E-2</v>
      </c>
      <c r="F158" s="17">
        <v>0</v>
      </c>
    </row>
    <row r="159" spans="1:6" ht="33.75" customHeight="1" thickBot="1" x14ac:dyDescent="0.45">
      <c r="A159" s="7" t="s">
        <v>0</v>
      </c>
      <c r="B159" s="128">
        <f t="shared" si="5"/>
        <v>17200</v>
      </c>
      <c r="C159" s="6">
        <f>SUM(C157:C158)</f>
        <v>1.72</v>
      </c>
      <c r="D159" s="5">
        <f>SUM(D157:D158)</f>
        <v>0.02</v>
      </c>
      <c r="E159" s="4"/>
      <c r="F159" s="4"/>
    </row>
    <row r="160" spans="1:6" ht="35.25" customHeight="1" x14ac:dyDescent="0.4">
      <c r="A160" s="137" t="s">
        <v>195</v>
      </c>
      <c r="B160" s="136">
        <f t="shared" si="5"/>
        <v>15300</v>
      </c>
      <c r="C160" s="185">
        <v>1.53</v>
      </c>
      <c r="D160" s="18"/>
      <c r="E160" s="17"/>
      <c r="F160" s="17"/>
    </row>
    <row r="161" spans="1:6" ht="31.5" customHeight="1" x14ac:dyDescent="0.4">
      <c r="A161" s="10" t="s">
        <v>1</v>
      </c>
      <c r="B161" s="132">
        <f t="shared" si="5"/>
        <v>1900</v>
      </c>
      <c r="C161" s="185">
        <f>[1]массаж!H95</f>
        <v>0.19</v>
      </c>
      <c r="D161" s="18">
        <f>[1]массаж!I95</f>
        <v>0.02</v>
      </c>
      <c r="E161" s="17">
        <f>[1]массаж!I94</f>
        <v>1.7399999999999999E-2</v>
      </c>
      <c r="F161" s="17">
        <v>0</v>
      </c>
    </row>
    <row r="162" spans="1:6" ht="32.25" customHeight="1" thickBot="1" x14ac:dyDescent="0.45">
      <c r="A162" s="7" t="s">
        <v>0</v>
      </c>
      <c r="B162" s="128">
        <f t="shared" si="5"/>
        <v>17200</v>
      </c>
      <c r="C162" s="6">
        <f>SUM(C160:C161)</f>
        <v>1.72</v>
      </c>
      <c r="D162" s="5">
        <f>SUM(D160:D161)</f>
        <v>0.02</v>
      </c>
      <c r="E162" s="4"/>
      <c r="F162" s="4"/>
    </row>
    <row r="163" spans="1:6" ht="33.75" customHeight="1" x14ac:dyDescent="0.4">
      <c r="A163" s="137" t="s">
        <v>194</v>
      </c>
      <c r="B163" s="136">
        <f t="shared" si="5"/>
        <v>15300</v>
      </c>
      <c r="C163" s="185">
        <v>1.53</v>
      </c>
      <c r="D163" s="18"/>
      <c r="E163" s="17"/>
      <c r="F163" s="17"/>
    </row>
    <row r="164" spans="1:6" ht="35.25" customHeight="1" x14ac:dyDescent="0.4">
      <c r="A164" s="10" t="s">
        <v>1</v>
      </c>
      <c r="B164" s="132">
        <f t="shared" ref="B164:B174" si="6">C164*$B$15</f>
        <v>1900</v>
      </c>
      <c r="C164" s="185">
        <f>[1]массаж!H99</f>
        <v>0.19</v>
      </c>
      <c r="D164" s="18">
        <f>[1]массаж!I99</f>
        <v>0.02</v>
      </c>
      <c r="E164" s="17">
        <f>[1]массаж!I98</f>
        <v>1.7399999999999999E-2</v>
      </c>
      <c r="F164" s="17">
        <v>0</v>
      </c>
    </row>
    <row r="165" spans="1:6" ht="36" customHeight="1" thickBot="1" x14ac:dyDescent="0.45">
      <c r="A165" s="7" t="s">
        <v>0</v>
      </c>
      <c r="B165" s="128">
        <f t="shared" si="6"/>
        <v>17200</v>
      </c>
      <c r="C165" s="6">
        <f>SUM(C163:C164)</f>
        <v>1.72</v>
      </c>
      <c r="D165" s="5">
        <f>SUM(D163:D164)</f>
        <v>0.02</v>
      </c>
      <c r="E165" s="4"/>
      <c r="F165" s="4"/>
    </row>
    <row r="166" spans="1:6" ht="35.25" customHeight="1" x14ac:dyDescent="0.4">
      <c r="A166" s="137" t="s">
        <v>193</v>
      </c>
      <c r="B166" s="136">
        <f t="shared" si="6"/>
        <v>30500</v>
      </c>
      <c r="C166" s="185">
        <v>3.05</v>
      </c>
      <c r="D166" s="18"/>
      <c r="E166" s="17"/>
      <c r="F166" s="17"/>
    </row>
    <row r="167" spans="1:6" ht="33" customHeight="1" x14ac:dyDescent="0.4">
      <c r="A167" s="10" t="s">
        <v>1</v>
      </c>
      <c r="B167" s="132">
        <f t="shared" si="6"/>
        <v>1900</v>
      </c>
      <c r="C167" s="185">
        <f>[1]массаж!H103</f>
        <v>0.19</v>
      </c>
      <c r="D167" s="18">
        <f>[1]массаж!I103</f>
        <v>0.02</v>
      </c>
      <c r="E167" s="17">
        <f>[1]массаж!I102</f>
        <v>1.7399999999999999E-2</v>
      </c>
      <c r="F167" s="17">
        <v>0</v>
      </c>
    </row>
    <row r="168" spans="1:6" ht="28.5" thickBot="1" x14ac:dyDescent="0.45">
      <c r="A168" s="7" t="s">
        <v>0</v>
      </c>
      <c r="B168" s="128">
        <f t="shared" si="6"/>
        <v>32399.999999999996</v>
      </c>
      <c r="C168" s="6">
        <f>SUM(C166:C167)</f>
        <v>3.2399999999999998</v>
      </c>
      <c r="D168" s="5">
        <f>SUM(D166:D167)</f>
        <v>0.02</v>
      </c>
      <c r="E168" s="4"/>
      <c r="F168" s="4"/>
    </row>
    <row r="169" spans="1:6" ht="33.75" hidden="1" customHeight="1" x14ac:dyDescent="0.45">
      <c r="A169" s="137" t="s">
        <v>192</v>
      </c>
      <c r="B169" s="136">
        <f t="shared" si="6"/>
        <v>15300</v>
      </c>
      <c r="C169" s="185">
        <v>1.53</v>
      </c>
      <c r="D169" s="18"/>
      <c r="E169" s="17"/>
      <c r="F169" s="17"/>
    </row>
    <row r="170" spans="1:6" ht="33.75" hidden="1" customHeight="1" x14ac:dyDescent="0.45">
      <c r="A170" s="10" t="s">
        <v>1</v>
      </c>
      <c r="B170" s="132">
        <f t="shared" si="6"/>
        <v>1900</v>
      </c>
      <c r="C170" s="185">
        <f>[1]массаж!H107</f>
        <v>0.19</v>
      </c>
      <c r="D170" s="18"/>
      <c r="E170" s="17"/>
      <c r="F170" s="17"/>
    </row>
    <row r="171" spans="1:6" ht="28.5" hidden="1" thickBot="1" x14ac:dyDescent="0.45">
      <c r="A171" s="7" t="s">
        <v>0</v>
      </c>
      <c r="B171" s="128">
        <f t="shared" si="6"/>
        <v>17200</v>
      </c>
      <c r="C171" s="6">
        <f>SUM(C169:C170)</f>
        <v>1.72</v>
      </c>
      <c r="D171" s="5">
        <f>SUM(D169:D170)</f>
        <v>0</v>
      </c>
      <c r="E171" s="4"/>
      <c r="F171" s="4"/>
    </row>
    <row r="172" spans="1:6" ht="37.5" customHeight="1" x14ac:dyDescent="0.4">
      <c r="A172" s="137" t="s">
        <v>191</v>
      </c>
      <c r="B172" s="136">
        <f t="shared" si="6"/>
        <v>7700</v>
      </c>
      <c r="C172" s="185">
        <v>0.77</v>
      </c>
      <c r="D172" s="18"/>
      <c r="E172" s="17"/>
      <c r="F172" s="17"/>
    </row>
    <row r="173" spans="1:6" ht="35.25" customHeight="1" x14ac:dyDescent="0.4">
      <c r="A173" s="10" t="s">
        <v>1</v>
      </c>
      <c r="B173" s="132">
        <f t="shared" si="6"/>
        <v>100</v>
      </c>
      <c r="C173" s="185">
        <f>[1]массаж!H112</f>
        <v>0.01</v>
      </c>
      <c r="D173" s="18">
        <f>[1]массаж!I112</f>
        <v>0</v>
      </c>
      <c r="E173" s="17"/>
      <c r="F173" s="17"/>
    </row>
    <row r="174" spans="1:6" ht="32.25" customHeight="1" thickBot="1" x14ac:dyDescent="0.45">
      <c r="A174" s="7" t="s">
        <v>0</v>
      </c>
      <c r="B174" s="128">
        <f t="shared" si="6"/>
        <v>7800</v>
      </c>
      <c r="C174" s="6">
        <f>SUM(C172:C173)</f>
        <v>0.78</v>
      </c>
      <c r="D174" s="5">
        <f>SUM(D172:D173)</f>
        <v>0</v>
      </c>
      <c r="E174" s="4"/>
      <c r="F174" s="4"/>
    </row>
    <row r="175" spans="1:6" ht="29.25" customHeight="1" x14ac:dyDescent="0.35">
      <c r="A175" s="191" t="s">
        <v>44</v>
      </c>
      <c r="B175" s="205"/>
      <c r="C175" s="189"/>
      <c r="D175" s="18"/>
      <c r="E175" s="17"/>
      <c r="F175" s="17"/>
    </row>
    <row r="176" spans="1:6" ht="28.5" customHeight="1" thickBot="1" x14ac:dyDescent="0.4">
      <c r="A176" s="204" t="s">
        <v>171</v>
      </c>
      <c r="B176" s="203"/>
      <c r="C176" s="189"/>
      <c r="D176" s="18"/>
      <c r="E176" s="17"/>
      <c r="F176" s="17"/>
    </row>
    <row r="177" spans="1:6" ht="33" customHeight="1" x14ac:dyDescent="0.4">
      <c r="A177" s="137" t="s">
        <v>170</v>
      </c>
      <c r="B177" s="136">
        <f t="shared" ref="B177:B233" si="7">C177*$B$15</f>
        <v>12600</v>
      </c>
      <c r="C177" s="185">
        <v>1.26</v>
      </c>
      <c r="D177" s="18"/>
      <c r="E177" s="17"/>
      <c r="F177" s="17"/>
    </row>
    <row r="178" spans="1:6" ht="33.75" customHeight="1" x14ac:dyDescent="0.4">
      <c r="A178" s="10" t="s">
        <v>169</v>
      </c>
      <c r="B178" s="132">
        <f t="shared" si="7"/>
        <v>1900</v>
      </c>
      <c r="C178" s="185">
        <f>[1]физио!H20</f>
        <v>0.19</v>
      </c>
      <c r="D178" s="18">
        <f>[1]физио!I20</f>
        <v>0.02</v>
      </c>
      <c r="E178" s="17">
        <f>[1]физио!K20</f>
        <v>1.6899999999999998E-2</v>
      </c>
      <c r="F178" s="17">
        <v>0</v>
      </c>
    </row>
    <row r="179" spans="1:6" ht="31.5" customHeight="1" thickBot="1" x14ac:dyDescent="0.45">
      <c r="A179" s="7" t="s">
        <v>0</v>
      </c>
      <c r="B179" s="128">
        <f t="shared" si="7"/>
        <v>14500</v>
      </c>
      <c r="C179" s="6">
        <f>SUM(C177:C178)</f>
        <v>1.45</v>
      </c>
      <c r="D179" s="5">
        <f>SUM(D177:D178)</f>
        <v>0.02</v>
      </c>
      <c r="E179" s="4"/>
      <c r="F179" s="4"/>
    </row>
    <row r="180" spans="1:6" ht="34.5" customHeight="1" x14ac:dyDescent="0.4">
      <c r="A180" s="137" t="s">
        <v>168</v>
      </c>
      <c r="B180" s="136">
        <f t="shared" si="7"/>
        <v>18700</v>
      </c>
      <c r="C180" s="185">
        <v>1.87</v>
      </c>
      <c r="D180" s="18"/>
      <c r="E180" s="17"/>
      <c r="F180" s="17"/>
    </row>
    <row r="181" spans="1:6" ht="30" customHeight="1" x14ac:dyDescent="0.4">
      <c r="A181" s="10" t="s">
        <v>167</v>
      </c>
      <c r="B181" s="132">
        <f t="shared" si="7"/>
        <v>1900</v>
      </c>
      <c r="C181" s="185">
        <f>[1]физио!H28</f>
        <v>0.19</v>
      </c>
      <c r="D181" s="18">
        <f>[1]физио!I28</f>
        <v>0.02</v>
      </c>
      <c r="E181" s="17">
        <f>[1]физио!K28</f>
        <v>1.6899999999999998E-2</v>
      </c>
      <c r="F181" s="17">
        <v>0</v>
      </c>
    </row>
    <row r="182" spans="1:6" ht="33" customHeight="1" thickBot="1" x14ac:dyDescent="0.45">
      <c r="A182" s="7" t="s">
        <v>0</v>
      </c>
      <c r="B182" s="128">
        <f t="shared" si="7"/>
        <v>20600</v>
      </c>
      <c r="C182" s="6">
        <f>SUM(C180:C181)</f>
        <v>2.06</v>
      </c>
      <c r="D182" s="5">
        <f>SUM(D180:D181)</f>
        <v>0.02</v>
      </c>
      <c r="E182" s="4"/>
      <c r="F182" s="4"/>
    </row>
    <row r="183" spans="1:6" ht="65.25" customHeight="1" x14ac:dyDescent="0.4">
      <c r="A183" s="202" t="s">
        <v>166</v>
      </c>
      <c r="B183" s="136">
        <f t="shared" si="7"/>
        <v>36100</v>
      </c>
      <c r="C183" s="197">
        <v>3.61</v>
      </c>
      <c r="D183" s="18"/>
      <c r="E183" s="17"/>
      <c r="F183" s="17"/>
    </row>
    <row r="184" spans="1:6" ht="26.25" customHeight="1" x14ac:dyDescent="0.4">
      <c r="A184" s="10" t="s">
        <v>1</v>
      </c>
      <c r="B184" s="132">
        <f t="shared" si="7"/>
        <v>600</v>
      </c>
      <c r="C184" s="200">
        <f>[1]физио!H34</f>
        <v>0.06</v>
      </c>
      <c r="D184" s="18">
        <f>[1]физио!I34</f>
        <v>0.01</v>
      </c>
      <c r="E184" s="17">
        <f>[1]физио!K34</f>
        <v>5.7999999999999996E-3</v>
      </c>
      <c r="F184" s="17">
        <v>0</v>
      </c>
    </row>
    <row r="185" spans="1:6" ht="35.25" customHeight="1" thickBot="1" x14ac:dyDescent="0.45">
      <c r="A185" s="7" t="s">
        <v>0</v>
      </c>
      <c r="B185" s="128">
        <f t="shared" si="7"/>
        <v>36700</v>
      </c>
      <c r="C185" s="6">
        <f>SUM(C183:C184)</f>
        <v>3.67</v>
      </c>
      <c r="D185" s="5">
        <f>SUM(D183:D184)</f>
        <v>0.01</v>
      </c>
      <c r="E185" s="4"/>
      <c r="F185" s="4"/>
    </row>
    <row r="186" spans="1:6" ht="57.75" customHeight="1" x14ac:dyDescent="0.4">
      <c r="A186" s="170" t="s">
        <v>165</v>
      </c>
      <c r="B186" s="136">
        <f t="shared" si="7"/>
        <v>24900.000000000004</v>
      </c>
      <c r="C186" s="197">
        <v>2.4900000000000002</v>
      </c>
      <c r="D186" s="18"/>
      <c r="E186" s="17"/>
      <c r="F186" s="17"/>
    </row>
    <row r="187" spans="1:6" ht="27.75" x14ac:dyDescent="0.4">
      <c r="A187" s="10" t="s">
        <v>1</v>
      </c>
      <c r="B187" s="132">
        <f t="shared" si="7"/>
        <v>4300</v>
      </c>
      <c r="C187" s="197">
        <f>[1]физио!H41</f>
        <v>0.43</v>
      </c>
      <c r="D187" s="18">
        <f>[1]физио!I41</f>
        <v>0.04</v>
      </c>
      <c r="E187" s="17">
        <f>[1]физио!K41</f>
        <v>3.9100000000000003E-2</v>
      </c>
      <c r="F187" s="17">
        <v>0</v>
      </c>
    </row>
    <row r="188" spans="1:6" ht="36" customHeight="1" thickBot="1" x14ac:dyDescent="0.45">
      <c r="A188" s="7" t="s">
        <v>0</v>
      </c>
      <c r="B188" s="128">
        <f t="shared" si="7"/>
        <v>29200.000000000004</v>
      </c>
      <c r="C188" s="6">
        <f>SUM(C186:C187)</f>
        <v>2.9200000000000004</v>
      </c>
      <c r="D188" s="5">
        <f>SUM(D186:D187)</f>
        <v>0.04</v>
      </c>
      <c r="E188" s="4"/>
      <c r="F188" s="4"/>
    </row>
    <row r="189" spans="1:6" ht="37.5" customHeight="1" x14ac:dyDescent="0.4">
      <c r="A189" s="137" t="s">
        <v>164</v>
      </c>
      <c r="B189" s="136">
        <f t="shared" si="7"/>
        <v>37400</v>
      </c>
      <c r="C189" s="185">
        <v>3.74</v>
      </c>
      <c r="D189" s="18"/>
      <c r="E189" s="17"/>
      <c r="F189" s="17"/>
    </row>
    <row r="190" spans="1:6" ht="30" customHeight="1" x14ac:dyDescent="0.4">
      <c r="A190" s="10" t="s">
        <v>1</v>
      </c>
      <c r="B190" s="132">
        <f t="shared" si="7"/>
        <v>1600</v>
      </c>
      <c r="C190" s="185">
        <f>[1]физио!H49</f>
        <v>0.16</v>
      </c>
      <c r="D190" s="18">
        <f>[1]физио!I49</f>
        <v>0.01</v>
      </c>
      <c r="E190" s="17">
        <f>[1]физио!K49</f>
        <v>1.4500000000000001E-2</v>
      </c>
      <c r="F190" s="17">
        <v>0</v>
      </c>
    </row>
    <row r="191" spans="1:6" ht="27.75" customHeight="1" thickBot="1" x14ac:dyDescent="0.45">
      <c r="A191" s="7" t="s">
        <v>0</v>
      </c>
      <c r="B191" s="128">
        <f t="shared" si="7"/>
        <v>39000</v>
      </c>
      <c r="C191" s="6">
        <f>SUM(C189:C190)</f>
        <v>3.9000000000000004</v>
      </c>
      <c r="D191" s="5">
        <f>SUM(D189:D190)</f>
        <v>0.01</v>
      </c>
      <c r="E191" s="4"/>
      <c r="F191" s="4"/>
    </row>
    <row r="192" spans="1:6" ht="36.75" customHeight="1" x14ac:dyDescent="0.4">
      <c r="A192" s="137" t="s">
        <v>163</v>
      </c>
      <c r="B192" s="136">
        <f t="shared" si="7"/>
        <v>25000</v>
      </c>
      <c r="C192" s="185">
        <v>2.5</v>
      </c>
      <c r="D192" s="18"/>
      <c r="E192" s="17"/>
      <c r="F192" s="17"/>
    </row>
    <row r="193" spans="1:6" ht="33.75" customHeight="1" x14ac:dyDescent="0.4">
      <c r="A193" s="10" t="s">
        <v>1</v>
      </c>
      <c r="B193" s="132">
        <f t="shared" si="7"/>
        <v>3100</v>
      </c>
      <c r="C193" s="185">
        <f>[1]физио!H56</f>
        <v>0.31</v>
      </c>
      <c r="D193" s="18">
        <f>[1]физио!I56</f>
        <v>0.03</v>
      </c>
      <c r="E193" s="17">
        <f>[1]физио!K56</f>
        <v>2.8000000000000001E-2</v>
      </c>
      <c r="F193" s="17">
        <v>0</v>
      </c>
    </row>
    <row r="194" spans="1:6" ht="35.25" customHeight="1" thickBot="1" x14ac:dyDescent="0.45">
      <c r="A194" s="7" t="s">
        <v>0</v>
      </c>
      <c r="B194" s="128">
        <f t="shared" si="7"/>
        <v>28100</v>
      </c>
      <c r="C194" s="6">
        <f>SUM(C192:C193)</f>
        <v>2.81</v>
      </c>
      <c r="D194" s="5">
        <f>SUM(D192:D193)</f>
        <v>0.03</v>
      </c>
      <c r="E194" s="4"/>
      <c r="F194" s="4"/>
    </row>
    <row r="195" spans="1:6" ht="33.75" customHeight="1" x14ac:dyDescent="0.4">
      <c r="A195" s="137" t="s">
        <v>162</v>
      </c>
      <c r="B195" s="136">
        <f t="shared" si="7"/>
        <v>24900.000000000004</v>
      </c>
      <c r="C195" s="185">
        <v>2.4900000000000002</v>
      </c>
      <c r="D195" s="18"/>
      <c r="E195" s="17"/>
      <c r="F195" s="17"/>
    </row>
    <row r="196" spans="1:6" ht="33" customHeight="1" x14ac:dyDescent="0.4">
      <c r="A196" s="10" t="s">
        <v>1</v>
      </c>
      <c r="B196" s="132">
        <f t="shared" si="7"/>
        <v>3100</v>
      </c>
      <c r="C196" s="185">
        <f>[1]физио!H63</f>
        <v>0.31</v>
      </c>
      <c r="D196" s="18">
        <f>[1]физио!I63</f>
        <v>0.03</v>
      </c>
      <c r="E196" s="17">
        <f>[1]физио!K63</f>
        <v>2.8000000000000001E-2</v>
      </c>
      <c r="F196" s="17">
        <v>0</v>
      </c>
    </row>
    <row r="197" spans="1:6" ht="31.5" customHeight="1" thickBot="1" x14ac:dyDescent="0.45">
      <c r="A197" s="7" t="s">
        <v>0</v>
      </c>
      <c r="B197" s="128">
        <f t="shared" si="7"/>
        <v>28000.000000000004</v>
      </c>
      <c r="C197" s="6">
        <f>SUM(C195:C196)</f>
        <v>2.8000000000000003</v>
      </c>
      <c r="D197" s="5">
        <f>SUM(D195:D196)</f>
        <v>0.03</v>
      </c>
      <c r="E197" s="4"/>
      <c r="F197" s="4"/>
    </row>
    <row r="198" spans="1:6" ht="39.75" customHeight="1" x14ac:dyDescent="0.4">
      <c r="A198" s="137" t="s">
        <v>161</v>
      </c>
      <c r="B198" s="136">
        <f t="shared" si="7"/>
        <v>24900.000000000004</v>
      </c>
      <c r="C198" s="185">
        <v>2.4900000000000002</v>
      </c>
      <c r="D198" s="18"/>
      <c r="E198" s="17"/>
      <c r="F198" s="17"/>
    </row>
    <row r="199" spans="1:6" ht="32.25" customHeight="1" x14ac:dyDescent="0.4">
      <c r="A199" s="10" t="s">
        <v>1</v>
      </c>
      <c r="B199" s="132">
        <f t="shared" si="7"/>
        <v>3100</v>
      </c>
      <c r="C199" s="185">
        <f>[1]физио!H70</f>
        <v>0.31</v>
      </c>
      <c r="D199" s="18">
        <f>[1]физио!I70</f>
        <v>0.03</v>
      </c>
      <c r="E199" s="17">
        <f>[1]физио!K70</f>
        <v>2.8000000000000001E-2</v>
      </c>
      <c r="F199" s="17">
        <v>0</v>
      </c>
    </row>
    <row r="200" spans="1:6" ht="33" customHeight="1" thickBot="1" x14ac:dyDescent="0.45">
      <c r="A200" s="7" t="s">
        <v>0</v>
      </c>
      <c r="B200" s="128">
        <f t="shared" si="7"/>
        <v>28000.000000000004</v>
      </c>
      <c r="C200" s="6">
        <f>SUM(C198:C199)</f>
        <v>2.8000000000000003</v>
      </c>
      <c r="D200" s="5">
        <f>SUM(D198:D199)</f>
        <v>0.03</v>
      </c>
      <c r="E200" s="4"/>
      <c r="F200" s="4"/>
    </row>
    <row r="201" spans="1:6" ht="33" customHeight="1" x14ac:dyDescent="0.4">
      <c r="A201" s="137" t="s">
        <v>160</v>
      </c>
      <c r="B201" s="136">
        <f t="shared" si="7"/>
        <v>25000</v>
      </c>
      <c r="C201" s="185">
        <v>2.5</v>
      </c>
      <c r="D201" s="18"/>
      <c r="E201" s="17"/>
      <c r="F201" s="17"/>
    </row>
    <row r="202" spans="1:6" ht="30" customHeight="1" x14ac:dyDescent="0.4">
      <c r="A202" s="10" t="s">
        <v>1</v>
      </c>
      <c r="B202" s="132">
        <f t="shared" si="7"/>
        <v>3100</v>
      </c>
      <c r="C202" s="185">
        <f>[1]физио!H77</f>
        <v>0.31</v>
      </c>
      <c r="D202" s="18">
        <f>[1]физио!I70</f>
        <v>0.03</v>
      </c>
      <c r="E202" s="17">
        <f>[1]физио!K70</f>
        <v>2.8000000000000001E-2</v>
      </c>
      <c r="F202" s="17">
        <v>0</v>
      </c>
    </row>
    <row r="203" spans="1:6" ht="33" customHeight="1" thickBot="1" x14ac:dyDescent="0.45">
      <c r="A203" s="7" t="s">
        <v>0</v>
      </c>
      <c r="B203" s="128">
        <f t="shared" si="7"/>
        <v>28100</v>
      </c>
      <c r="C203" s="6">
        <f>SUM(C201:C202)</f>
        <v>2.81</v>
      </c>
      <c r="D203" s="5">
        <f>SUM(D201:D202)</f>
        <v>0.03</v>
      </c>
      <c r="E203" s="4"/>
      <c r="F203" s="4"/>
    </row>
    <row r="204" spans="1:6" ht="30" customHeight="1" x14ac:dyDescent="0.4">
      <c r="A204" s="137" t="s">
        <v>159</v>
      </c>
      <c r="B204" s="136">
        <f t="shared" si="7"/>
        <v>24900.000000000004</v>
      </c>
      <c r="C204" s="185">
        <v>2.4900000000000002</v>
      </c>
      <c r="D204" s="18"/>
      <c r="E204" s="17"/>
      <c r="F204" s="17"/>
    </row>
    <row r="205" spans="1:6" ht="29.25" customHeight="1" x14ac:dyDescent="0.4">
      <c r="A205" s="10" t="s">
        <v>1</v>
      </c>
      <c r="B205" s="132">
        <f t="shared" si="7"/>
        <v>600</v>
      </c>
      <c r="C205" s="185">
        <f>[1]физио!H83</f>
        <v>0.06</v>
      </c>
      <c r="D205" s="18">
        <f>[1]физио!I83</f>
        <v>0.01</v>
      </c>
      <c r="E205" s="17">
        <f>[1]физио!K83</f>
        <v>5.7999999999999996E-3</v>
      </c>
      <c r="F205" s="17">
        <v>0</v>
      </c>
    </row>
    <row r="206" spans="1:6" ht="29.25" customHeight="1" thickBot="1" x14ac:dyDescent="0.45">
      <c r="A206" s="7" t="s">
        <v>0</v>
      </c>
      <c r="B206" s="128">
        <f t="shared" si="7"/>
        <v>25500.000000000004</v>
      </c>
      <c r="C206" s="6">
        <f>SUM(C204:C205)</f>
        <v>2.5500000000000003</v>
      </c>
      <c r="D206" s="5">
        <f>SUM(D204:D205)</f>
        <v>0.01</v>
      </c>
      <c r="E206" s="4"/>
      <c r="F206" s="4"/>
    </row>
    <row r="207" spans="1:6" ht="33.75" customHeight="1" x14ac:dyDescent="0.4">
      <c r="A207" s="137" t="s">
        <v>158</v>
      </c>
      <c r="B207" s="136">
        <f t="shared" si="7"/>
        <v>12600</v>
      </c>
      <c r="C207" s="185">
        <v>1.26</v>
      </c>
      <c r="D207" s="18"/>
      <c r="E207" s="17"/>
      <c r="F207" s="17"/>
    </row>
    <row r="208" spans="1:6" ht="30" customHeight="1" x14ac:dyDescent="0.4">
      <c r="A208" s="10" t="s">
        <v>1</v>
      </c>
      <c r="B208" s="132">
        <f t="shared" si="7"/>
        <v>600</v>
      </c>
      <c r="C208" s="185">
        <f>[1]физио!H89</f>
        <v>0.06</v>
      </c>
      <c r="D208" s="18">
        <f>[1]физио!I89</f>
        <v>0.01</v>
      </c>
      <c r="E208" s="17">
        <f>[1]физио!K89</f>
        <v>5.7999999999999996E-3</v>
      </c>
      <c r="F208" s="17">
        <v>0</v>
      </c>
    </row>
    <row r="209" spans="1:6" ht="31.5" customHeight="1" thickBot="1" x14ac:dyDescent="0.45">
      <c r="A209" s="7" t="s">
        <v>0</v>
      </c>
      <c r="B209" s="128">
        <f t="shared" si="7"/>
        <v>13200</v>
      </c>
      <c r="C209" s="6">
        <f>SUM(C207:C208)</f>
        <v>1.32</v>
      </c>
      <c r="D209" s="5">
        <f>SUM(D207:D208)</f>
        <v>0.01</v>
      </c>
      <c r="E209" s="4"/>
      <c r="F209" s="4"/>
    </row>
    <row r="210" spans="1:6" ht="31.5" customHeight="1" x14ac:dyDescent="0.4">
      <c r="A210" s="137" t="s">
        <v>157</v>
      </c>
      <c r="B210" s="136">
        <f t="shared" si="7"/>
        <v>12600</v>
      </c>
      <c r="C210" s="185">
        <v>1.26</v>
      </c>
      <c r="D210" s="18"/>
      <c r="E210" s="17"/>
      <c r="F210" s="17"/>
    </row>
    <row r="211" spans="1:6" ht="29.25" customHeight="1" x14ac:dyDescent="0.4">
      <c r="A211" s="10" t="s">
        <v>1</v>
      </c>
      <c r="B211" s="132">
        <f t="shared" si="7"/>
        <v>600</v>
      </c>
      <c r="C211" s="185">
        <f>[1]физио!H95</f>
        <v>0.06</v>
      </c>
      <c r="D211" s="18">
        <f>[1]физио!I95</f>
        <v>0.01</v>
      </c>
      <c r="E211" s="17">
        <f>[1]физио!K95</f>
        <v>5.7999999999999996E-3</v>
      </c>
      <c r="F211" s="17">
        <v>0</v>
      </c>
    </row>
    <row r="212" spans="1:6" ht="30" customHeight="1" thickBot="1" x14ac:dyDescent="0.45">
      <c r="A212" s="7" t="s">
        <v>0</v>
      </c>
      <c r="B212" s="128">
        <f t="shared" si="7"/>
        <v>13200</v>
      </c>
      <c r="C212" s="6">
        <f>SUM(C210:C211)</f>
        <v>1.32</v>
      </c>
      <c r="D212" s="5">
        <f>SUM(D210:D211)</f>
        <v>0.01</v>
      </c>
      <c r="E212" s="4"/>
      <c r="F212" s="4"/>
    </row>
    <row r="213" spans="1:6" ht="31.5" customHeight="1" x14ac:dyDescent="0.4">
      <c r="A213" s="137" t="s">
        <v>156</v>
      </c>
      <c r="B213" s="136">
        <f t="shared" si="7"/>
        <v>12600</v>
      </c>
      <c r="C213" s="185">
        <v>1.26</v>
      </c>
      <c r="D213" s="18"/>
      <c r="E213" s="17"/>
      <c r="F213" s="17"/>
    </row>
    <row r="214" spans="1:6" ht="26.25" customHeight="1" x14ac:dyDescent="0.4">
      <c r="A214" s="10" t="s">
        <v>1</v>
      </c>
      <c r="B214" s="132">
        <f t="shared" si="7"/>
        <v>600</v>
      </c>
      <c r="C214" s="185">
        <f>[1]физио!H101</f>
        <v>0.06</v>
      </c>
      <c r="D214" s="18">
        <f>[1]физио!I101</f>
        <v>0.01</v>
      </c>
      <c r="E214" s="17">
        <f>[1]физио!K101</f>
        <v>5.7999999999999996E-3</v>
      </c>
      <c r="F214" s="17">
        <v>0</v>
      </c>
    </row>
    <row r="215" spans="1:6" ht="35.25" customHeight="1" thickBot="1" x14ac:dyDescent="0.45">
      <c r="A215" s="7" t="s">
        <v>0</v>
      </c>
      <c r="B215" s="128">
        <f t="shared" si="7"/>
        <v>13200</v>
      </c>
      <c r="C215" s="6">
        <f>SUM(C213:C214)</f>
        <v>1.32</v>
      </c>
      <c r="D215" s="5">
        <f>SUM(D213:D214)</f>
        <v>0.01</v>
      </c>
      <c r="E215" s="4"/>
      <c r="F215" s="4"/>
    </row>
    <row r="216" spans="1:6" ht="40.5" customHeight="1" x14ac:dyDescent="0.4">
      <c r="A216" s="137" t="s">
        <v>155</v>
      </c>
      <c r="B216" s="154">
        <f t="shared" si="7"/>
        <v>18700</v>
      </c>
      <c r="C216" s="185">
        <v>1.87</v>
      </c>
      <c r="D216" s="18"/>
      <c r="E216" s="17"/>
      <c r="F216" s="17"/>
    </row>
    <row r="217" spans="1:6" ht="30" customHeight="1" x14ac:dyDescent="0.4">
      <c r="A217" s="10" t="s">
        <v>1</v>
      </c>
      <c r="B217" s="132">
        <f t="shared" si="7"/>
        <v>600</v>
      </c>
      <c r="C217" s="185">
        <f>[1]физио!H107</f>
        <v>0.06</v>
      </c>
      <c r="D217" s="18">
        <f>[1]физио!I107</f>
        <v>0.01</v>
      </c>
      <c r="E217" s="17">
        <f>[1]физио!K107</f>
        <v>5.7999999999999996E-3</v>
      </c>
      <c r="F217" s="17">
        <v>0</v>
      </c>
    </row>
    <row r="218" spans="1:6" ht="29.25" customHeight="1" thickBot="1" x14ac:dyDescent="0.45">
      <c r="A218" s="7" t="s">
        <v>0</v>
      </c>
      <c r="B218" s="152">
        <f t="shared" si="7"/>
        <v>19300</v>
      </c>
      <c r="C218" s="6">
        <f>SUM(C216:C217)</f>
        <v>1.9300000000000002</v>
      </c>
      <c r="D218" s="5">
        <f>SUM(D216:D217)</f>
        <v>0.01</v>
      </c>
      <c r="E218" s="4"/>
      <c r="F218" s="4"/>
    </row>
    <row r="219" spans="1:6" ht="39" customHeight="1" x14ac:dyDescent="0.4">
      <c r="A219" s="137" t="s">
        <v>154</v>
      </c>
      <c r="B219" s="136">
        <f t="shared" si="7"/>
        <v>12600</v>
      </c>
      <c r="C219" s="185">
        <v>1.26</v>
      </c>
      <c r="D219" s="18"/>
      <c r="E219" s="17"/>
      <c r="F219" s="17"/>
    </row>
    <row r="220" spans="1:6" ht="26.25" customHeight="1" x14ac:dyDescent="0.4">
      <c r="A220" s="10" t="s">
        <v>1</v>
      </c>
      <c r="B220" s="132">
        <f t="shared" si="7"/>
        <v>600</v>
      </c>
      <c r="C220" s="185">
        <f>[1]физио!H113</f>
        <v>0.06</v>
      </c>
      <c r="D220" s="18">
        <f>[1]физио!I113</f>
        <v>0.01</v>
      </c>
      <c r="E220" s="17">
        <f>[1]физио!K113</f>
        <v>5.7999999999999996E-3</v>
      </c>
      <c r="F220" s="17">
        <v>0</v>
      </c>
    </row>
    <row r="221" spans="1:6" ht="31.5" customHeight="1" thickBot="1" x14ac:dyDescent="0.45">
      <c r="A221" s="7" t="s">
        <v>0</v>
      </c>
      <c r="B221" s="128">
        <f t="shared" si="7"/>
        <v>13200</v>
      </c>
      <c r="C221" s="6">
        <f>SUM(C219:C220)</f>
        <v>1.32</v>
      </c>
      <c r="D221" s="5">
        <f>SUM(D219:D220)</f>
        <v>0.01</v>
      </c>
      <c r="E221" s="4"/>
      <c r="F221" s="4"/>
    </row>
    <row r="222" spans="1:6" ht="29.25" customHeight="1" x14ac:dyDescent="0.4">
      <c r="A222" s="137" t="s">
        <v>153</v>
      </c>
      <c r="B222" s="136">
        <f t="shared" si="7"/>
        <v>12600</v>
      </c>
      <c r="C222" s="185">
        <v>1.26</v>
      </c>
      <c r="D222" s="18"/>
      <c r="E222" s="17"/>
      <c r="F222" s="17"/>
    </row>
    <row r="223" spans="1:6" ht="29.25" customHeight="1" x14ac:dyDescent="0.4">
      <c r="A223" s="10" t="s">
        <v>1</v>
      </c>
      <c r="B223" s="132">
        <f t="shared" si="7"/>
        <v>600</v>
      </c>
      <c r="C223" s="185">
        <f>[1]физио!H120</f>
        <v>0.06</v>
      </c>
      <c r="D223" s="18">
        <f>[1]физио!I120</f>
        <v>0.01</v>
      </c>
      <c r="E223" s="17">
        <f>[1]физио!K120</f>
        <v>5.7999999999999996E-3</v>
      </c>
      <c r="F223" s="17">
        <v>0</v>
      </c>
    </row>
    <row r="224" spans="1:6" ht="31.5" customHeight="1" thickBot="1" x14ac:dyDescent="0.45">
      <c r="A224" s="7" t="s">
        <v>0</v>
      </c>
      <c r="B224" s="128">
        <f t="shared" si="7"/>
        <v>13200</v>
      </c>
      <c r="C224" s="6">
        <f>SUM(C222:C223)</f>
        <v>1.32</v>
      </c>
      <c r="D224" s="5">
        <f>SUM(D222:D223)</f>
        <v>0.01</v>
      </c>
      <c r="E224" s="4"/>
      <c r="F224" s="4"/>
    </row>
    <row r="225" spans="1:6" ht="33" hidden="1" customHeight="1" x14ac:dyDescent="0.45">
      <c r="A225" s="137" t="s">
        <v>152</v>
      </c>
      <c r="B225" s="136">
        <f t="shared" si="7"/>
        <v>12600</v>
      </c>
      <c r="C225" s="185">
        <v>1.26</v>
      </c>
      <c r="D225" s="18"/>
      <c r="E225" s="17"/>
      <c r="F225" s="17"/>
    </row>
    <row r="226" spans="1:6" ht="30" hidden="1" customHeight="1" x14ac:dyDescent="0.45">
      <c r="A226" s="10" t="s">
        <v>1</v>
      </c>
      <c r="B226" s="132">
        <f t="shared" si="7"/>
        <v>600</v>
      </c>
      <c r="C226" s="185">
        <f>[1]физио!H126</f>
        <v>0.06</v>
      </c>
      <c r="D226" s="18">
        <f>[1]физио!I126</f>
        <v>0.01</v>
      </c>
      <c r="E226" s="17"/>
      <c r="F226" s="17"/>
    </row>
    <row r="227" spans="1:6" ht="33" hidden="1" customHeight="1" thickBot="1" x14ac:dyDescent="0.45">
      <c r="A227" s="7" t="s">
        <v>0</v>
      </c>
      <c r="B227" s="128">
        <f t="shared" si="7"/>
        <v>13200</v>
      </c>
      <c r="C227" s="6">
        <f>SUM(C225:C226)</f>
        <v>1.32</v>
      </c>
      <c r="D227" s="5">
        <f>SUM(D225:D226)</f>
        <v>0.01</v>
      </c>
      <c r="E227" s="4"/>
      <c r="F227" s="4"/>
    </row>
    <row r="228" spans="1:6" ht="33" customHeight="1" x14ac:dyDescent="0.4">
      <c r="A228" s="137" t="s">
        <v>151</v>
      </c>
      <c r="B228" s="136">
        <f t="shared" si="7"/>
        <v>12600</v>
      </c>
      <c r="C228" s="185">
        <v>1.26</v>
      </c>
      <c r="D228" s="18"/>
      <c r="E228" s="17"/>
      <c r="F228" s="17"/>
    </row>
    <row r="229" spans="1:6" ht="36" customHeight="1" x14ac:dyDescent="0.4">
      <c r="A229" s="10" t="s">
        <v>1</v>
      </c>
      <c r="B229" s="132">
        <f t="shared" si="7"/>
        <v>600</v>
      </c>
      <c r="C229" s="185">
        <f>[1]физио!H173</f>
        <v>0.06</v>
      </c>
      <c r="D229" s="18">
        <f>[1]физио!I173</f>
        <v>0.01</v>
      </c>
      <c r="E229" s="17">
        <f>[1]физио!K173</f>
        <v>5.7999999999999996E-3</v>
      </c>
      <c r="F229" s="17">
        <v>0</v>
      </c>
    </row>
    <row r="230" spans="1:6" ht="33.75" customHeight="1" thickBot="1" x14ac:dyDescent="0.45">
      <c r="A230" s="7" t="s">
        <v>0</v>
      </c>
      <c r="B230" s="128">
        <f t="shared" si="7"/>
        <v>13200</v>
      </c>
      <c r="C230" s="6">
        <f>SUM(C228:C229)</f>
        <v>1.32</v>
      </c>
      <c r="D230" s="5">
        <f>SUM(D228:D229)</f>
        <v>0.01</v>
      </c>
      <c r="E230" s="4"/>
      <c r="F230" s="4"/>
    </row>
    <row r="231" spans="1:6" ht="33" customHeight="1" x14ac:dyDescent="0.4">
      <c r="A231" s="137" t="s">
        <v>150</v>
      </c>
      <c r="B231" s="136">
        <f t="shared" si="7"/>
        <v>12700</v>
      </c>
      <c r="C231" s="185">
        <v>1.27</v>
      </c>
      <c r="D231" s="18"/>
      <c r="E231" s="17"/>
      <c r="F231" s="17"/>
    </row>
    <row r="232" spans="1:6" ht="27.75" customHeight="1" x14ac:dyDescent="0.4">
      <c r="A232" s="10" t="s">
        <v>1</v>
      </c>
      <c r="B232" s="132">
        <f t="shared" si="7"/>
        <v>600</v>
      </c>
      <c r="C232" s="185">
        <f>[1]физио!H179</f>
        <v>0.06</v>
      </c>
      <c r="D232" s="18">
        <f>[1]физио!I179</f>
        <v>0.01</v>
      </c>
      <c r="E232" s="17">
        <f>[1]физио!K179</f>
        <v>5.7999999999999996E-3</v>
      </c>
      <c r="F232" s="17">
        <v>0</v>
      </c>
    </row>
    <row r="233" spans="1:6" ht="33" customHeight="1" thickBot="1" x14ac:dyDescent="0.45">
      <c r="A233" s="7" t="s">
        <v>0</v>
      </c>
      <c r="B233" s="128">
        <f t="shared" si="7"/>
        <v>13300</v>
      </c>
      <c r="C233" s="6">
        <f>SUM(C231:C232)</f>
        <v>1.33</v>
      </c>
      <c r="D233" s="5">
        <f>SUM(D231:D232)</f>
        <v>0.01</v>
      </c>
      <c r="E233" s="4"/>
      <c r="F233" s="4"/>
    </row>
    <row r="234" spans="1:6" ht="28.5" thickBot="1" x14ac:dyDescent="0.45">
      <c r="A234" s="199" t="s">
        <v>149</v>
      </c>
      <c r="B234" s="198"/>
      <c r="C234" s="185"/>
      <c r="D234" s="18"/>
      <c r="E234" s="17"/>
      <c r="F234" s="17"/>
    </row>
    <row r="235" spans="1:6" ht="35.25" customHeight="1" x14ac:dyDescent="0.4">
      <c r="A235" s="137" t="s">
        <v>148</v>
      </c>
      <c r="B235" s="136">
        <f t="shared" ref="B235:B246" si="8">C235*$B$15</f>
        <v>24900.000000000004</v>
      </c>
      <c r="C235" s="185">
        <v>2.4900000000000002</v>
      </c>
      <c r="D235" s="18"/>
      <c r="E235" s="17"/>
      <c r="F235" s="17"/>
    </row>
    <row r="236" spans="1:6" ht="31.5" customHeight="1" x14ac:dyDescent="0.4">
      <c r="A236" s="10" t="s">
        <v>1</v>
      </c>
      <c r="B236" s="132">
        <f t="shared" si="8"/>
        <v>7900</v>
      </c>
      <c r="C236" s="185">
        <f>[1]физио!H190</f>
        <v>0.79</v>
      </c>
      <c r="D236" s="18">
        <f>[1]физио!I190</f>
        <v>7.0000000000000007E-2</v>
      </c>
      <c r="E236" s="17">
        <f>[1]физио!K190</f>
        <v>7.3200000000000001E-2</v>
      </c>
      <c r="F236" s="17">
        <v>0</v>
      </c>
    </row>
    <row r="237" spans="1:6" ht="33.75" customHeight="1" thickBot="1" x14ac:dyDescent="0.45">
      <c r="A237" s="7" t="s">
        <v>0</v>
      </c>
      <c r="B237" s="128">
        <f t="shared" si="8"/>
        <v>32800</v>
      </c>
      <c r="C237" s="6">
        <f>SUM(C235:C236)</f>
        <v>3.2800000000000002</v>
      </c>
      <c r="D237" s="5">
        <f>SUM(D235:D236)</f>
        <v>7.0000000000000007E-2</v>
      </c>
      <c r="E237" s="4"/>
      <c r="F237" s="4"/>
    </row>
    <row r="238" spans="1:6" ht="33.75" customHeight="1" x14ac:dyDescent="0.4">
      <c r="A238" s="137" t="s">
        <v>147</v>
      </c>
      <c r="B238" s="136">
        <f t="shared" si="8"/>
        <v>24900.000000000004</v>
      </c>
      <c r="C238" s="185">
        <v>2.4900000000000002</v>
      </c>
      <c r="D238" s="18"/>
      <c r="E238" s="17"/>
      <c r="F238" s="17"/>
    </row>
    <row r="239" spans="1:6" ht="35.25" customHeight="1" x14ac:dyDescent="0.4">
      <c r="A239" s="10" t="s">
        <v>1</v>
      </c>
      <c r="B239" s="132">
        <f t="shared" si="8"/>
        <v>16000</v>
      </c>
      <c r="C239" s="185">
        <f>[1]физио!H199</f>
        <v>1.6</v>
      </c>
      <c r="D239" s="18">
        <f>[1]физио!I199</f>
        <v>0.15</v>
      </c>
      <c r="E239" s="17">
        <f>[1]физио!K199</f>
        <v>0.1452</v>
      </c>
      <c r="F239" s="17">
        <v>0</v>
      </c>
    </row>
    <row r="240" spans="1:6" ht="28.5" thickBot="1" x14ac:dyDescent="0.45">
      <c r="A240" s="7" t="s">
        <v>0</v>
      </c>
      <c r="B240" s="128">
        <f t="shared" si="8"/>
        <v>40900</v>
      </c>
      <c r="C240" s="6">
        <f>SUM(C238:C239)</f>
        <v>4.09</v>
      </c>
      <c r="D240" s="5">
        <f>SUM(D238:D239)</f>
        <v>0.15</v>
      </c>
      <c r="E240" s="4"/>
      <c r="F240" s="4"/>
    </row>
    <row r="241" spans="1:6" ht="59.25" hidden="1" customHeight="1" x14ac:dyDescent="0.45">
      <c r="A241" s="170" t="s">
        <v>146</v>
      </c>
      <c r="B241" s="136">
        <f t="shared" si="8"/>
        <v>19200</v>
      </c>
      <c r="C241" s="185">
        <v>1.92</v>
      </c>
      <c r="D241" s="18"/>
      <c r="E241" s="17"/>
      <c r="F241" s="17"/>
    </row>
    <row r="242" spans="1:6" ht="34.5" hidden="1" customHeight="1" x14ac:dyDescent="0.45">
      <c r="A242" s="10" t="s">
        <v>1</v>
      </c>
      <c r="B242" s="132">
        <f t="shared" si="8"/>
        <v>100</v>
      </c>
      <c r="C242" s="200">
        <f>[1]физио!H203</f>
        <v>0.01</v>
      </c>
      <c r="D242" s="18">
        <v>0</v>
      </c>
      <c r="E242" s="17"/>
      <c r="F242" s="17"/>
    </row>
    <row r="243" spans="1:6" ht="36" hidden="1" customHeight="1" thickBot="1" x14ac:dyDescent="0.45">
      <c r="A243" s="7" t="s">
        <v>0</v>
      </c>
      <c r="B243" s="128">
        <f t="shared" si="8"/>
        <v>19300</v>
      </c>
      <c r="C243" s="6">
        <f>SUM(C241:C242)</f>
        <v>1.93</v>
      </c>
      <c r="D243" s="5">
        <f>SUM(D241:D242)</f>
        <v>0</v>
      </c>
      <c r="E243" s="4"/>
      <c r="F243" s="4"/>
    </row>
    <row r="244" spans="1:6" ht="56.25" hidden="1" thickBot="1" x14ac:dyDescent="0.45">
      <c r="A244" s="170" t="s">
        <v>145</v>
      </c>
      <c r="B244" s="154">
        <f t="shared" si="8"/>
        <v>24200</v>
      </c>
      <c r="C244" s="197">
        <v>2.42</v>
      </c>
      <c r="D244" s="18"/>
      <c r="E244" s="17"/>
      <c r="F244" s="17"/>
    </row>
    <row r="245" spans="1:6" ht="28.5" hidden="1" thickBot="1" x14ac:dyDescent="0.45">
      <c r="A245" s="10" t="s">
        <v>1</v>
      </c>
      <c r="B245" s="132">
        <f t="shared" si="8"/>
        <v>100</v>
      </c>
      <c r="C245" s="200">
        <f>[1]физио!H203</f>
        <v>0.01</v>
      </c>
      <c r="D245" s="18">
        <v>0</v>
      </c>
      <c r="E245" s="17"/>
      <c r="F245" s="17"/>
    </row>
    <row r="246" spans="1:6" ht="28.5" hidden="1" thickBot="1" x14ac:dyDescent="0.45">
      <c r="A246" s="7" t="s">
        <v>0</v>
      </c>
      <c r="B246" s="128">
        <f t="shared" si="8"/>
        <v>24299.999999999996</v>
      </c>
      <c r="C246" s="6">
        <f>SUM(C244:C245)</f>
        <v>2.4299999999999997</v>
      </c>
      <c r="D246" s="5">
        <f>SUM(D244:D245)</f>
        <v>0</v>
      </c>
      <c r="E246" s="4"/>
      <c r="F246" s="4"/>
    </row>
    <row r="247" spans="1:6" ht="27.75" hidden="1" thickBot="1" x14ac:dyDescent="0.4">
      <c r="A247" s="7" t="str">
        <f>A414:D414</f>
        <v>Кислородный коктейль</v>
      </c>
      <c r="B247" s="193"/>
      <c r="C247" s="6">
        <v>0.64</v>
      </c>
      <c r="D247" s="5"/>
      <c r="E247" s="192"/>
      <c r="F247" s="192"/>
    </row>
    <row r="248" spans="1:6" ht="28.5" hidden="1" thickBot="1" x14ac:dyDescent="0.45">
      <c r="A248" s="10" t="s">
        <v>1</v>
      </c>
      <c r="B248" s="132">
        <f>C248*$B$15</f>
        <v>3000</v>
      </c>
      <c r="C248" s="185">
        <f>[1]физио!H239</f>
        <v>0.3</v>
      </c>
      <c r="D248" s="18">
        <f>[1]физио!I239</f>
        <v>0.03</v>
      </c>
      <c r="E248" s="17"/>
      <c r="F248" s="17"/>
    </row>
    <row r="249" spans="1:6" ht="28.5" hidden="1" thickBot="1" x14ac:dyDescent="0.45">
      <c r="A249" s="7" t="s">
        <v>0</v>
      </c>
      <c r="B249" s="128">
        <f>C249*$B$15</f>
        <v>9400</v>
      </c>
      <c r="C249" s="6">
        <f>SUM(C247:C248)</f>
        <v>0.94</v>
      </c>
      <c r="D249" s="5">
        <f>SUM(D247:D248)</f>
        <v>0.03</v>
      </c>
      <c r="E249" s="4"/>
      <c r="F249" s="4"/>
    </row>
    <row r="250" spans="1:6" ht="64.5" hidden="1" customHeight="1" x14ac:dyDescent="0.45">
      <c r="A250" s="177" t="s">
        <v>105</v>
      </c>
      <c r="B250" s="148">
        <f t="shared" ref="B250" si="9">C250*$B$15</f>
        <v>13799.999999999998</v>
      </c>
      <c r="C250" s="181">
        <v>1.38</v>
      </c>
      <c r="D250" s="180"/>
      <c r="E250" s="179"/>
      <c r="F250" s="178"/>
    </row>
    <row r="251" spans="1:6" ht="36.75" hidden="1" customHeight="1" x14ac:dyDescent="0.45">
      <c r="A251" s="176" t="s">
        <v>1</v>
      </c>
      <c r="B251" s="145">
        <f t="shared" ref="B251:B264" si="10">C251*$B$15</f>
        <v>39500</v>
      </c>
      <c r="C251" s="144">
        <f>'[1]Лаборат. страх.'!I255</f>
        <v>3.95</v>
      </c>
      <c r="D251" s="143">
        <f>'[1]Лаборат. страх.'!J255</f>
        <v>0.35</v>
      </c>
      <c r="E251" s="162"/>
      <c r="F251" s="162"/>
    </row>
    <row r="252" spans="1:6" ht="38.25" hidden="1" customHeight="1" thickBot="1" x14ac:dyDescent="0.45">
      <c r="A252" s="171" t="s">
        <v>0</v>
      </c>
      <c r="B252" s="140">
        <f t="shared" si="10"/>
        <v>53300</v>
      </c>
      <c r="C252" s="139">
        <f>SUM(C250:C251)</f>
        <v>5.33</v>
      </c>
      <c r="D252" s="138">
        <f>SUM(D250:D251)</f>
        <v>0.35</v>
      </c>
      <c r="E252" s="161"/>
      <c r="F252" s="160"/>
    </row>
    <row r="253" spans="1:6" ht="36.75" hidden="1" customHeight="1" x14ac:dyDescent="0.45">
      <c r="A253" s="177" t="s">
        <v>103</v>
      </c>
      <c r="B253" s="148">
        <f t="shared" si="10"/>
        <v>4000</v>
      </c>
      <c r="C253" s="144">
        <v>0.4</v>
      </c>
      <c r="D253" s="147"/>
      <c r="E253" s="159"/>
      <c r="F253" s="158"/>
    </row>
    <row r="254" spans="1:6" ht="39" hidden="1" customHeight="1" x14ac:dyDescent="0.45">
      <c r="A254" s="176" t="s">
        <v>1</v>
      </c>
      <c r="B254" s="145">
        <f t="shared" si="10"/>
        <v>45599.999999999993</v>
      </c>
      <c r="C254" s="144">
        <f>'[1]Лаборат. страх.'!I264</f>
        <v>4.5599999999999996</v>
      </c>
      <c r="D254" s="143">
        <f>'[1]Лаборат. страх.'!J264</f>
        <v>0.01</v>
      </c>
      <c r="E254" s="162"/>
      <c r="F254" s="162"/>
    </row>
    <row r="255" spans="1:6" ht="51" hidden="1" customHeight="1" thickBot="1" x14ac:dyDescent="0.45">
      <c r="A255" s="171" t="s">
        <v>0</v>
      </c>
      <c r="B255" s="140">
        <f t="shared" si="10"/>
        <v>49600</v>
      </c>
      <c r="C255" s="139">
        <f>SUM(C253:C254)</f>
        <v>4.96</v>
      </c>
      <c r="D255" s="138">
        <f>SUM(D253:D254)</f>
        <v>0.01</v>
      </c>
      <c r="E255" s="161"/>
      <c r="F255" s="160"/>
    </row>
    <row r="256" spans="1:6" ht="28.5" hidden="1" thickBot="1" x14ac:dyDescent="0.45">
      <c r="A256" s="177" t="s">
        <v>102</v>
      </c>
      <c r="B256" s="148">
        <f t="shared" si="10"/>
        <v>17700</v>
      </c>
      <c r="C256" s="144">
        <v>1.77</v>
      </c>
      <c r="D256" s="147"/>
      <c r="E256" s="159"/>
      <c r="F256" s="158"/>
    </row>
    <row r="257" spans="1:6" ht="28.5" hidden="1" thickBot="1" x14ac:dyDescent="0.45">
      <c r="A257" s="176" t="s">
        <v>1</v>
      </c>
      <c r="B257" s="145">
        <f t="shared" si="10"/>
        <v>105100</v>
      </c>
      <c r="C257" s="144">
        <f>'[1]Лаборат. страх.'!I270</f>
        <v>10.51</v>
      </c>
      <c r="D257" s="143">
        <f>'[1]Лаборат. страх.'!J270</f>
        <v>0</v>
      </c>
      <c r="E257" s="162"/>
      <c r="F257" s="162"/>
    </row>
    <row r="258" spans="1:6" ht="28.5" hidden="1" thickBot="1" x14ac:dyDescent="0.45">
      <c r="A258" s="141" t="s">
        <v>0</v>
      </c>
      <c r="B258" s="140">
        <f t="shared" si="10"/>
        <v>122800</v>
      </c>
      <c r="C258" s="139">
        <f>SUM(C256:C257)</f>
        <v>12.28</v>
      </c>
      <c r="D258" s="138">
        <f>SUM(D256:D257)</f>
        <v>0</v>
      </c>
      <c r="E258" s="161"/>
      <c r="F258" s="160"/>
    </row>
    <row r="259" spans="1:6" ht="56.25" hidden="1" thickBot="1" x14ac:dyDescent="0.45">
      <c r="A259" s="177" t="s">
        <v>101</v>
      </c>
      <c r="B259" s="148">
        <f t="shared" si="10"/>
        <v>9200</v>
      </c>
      <c r="C259" s="144">
        <v>0.92</v>
      </c>
      <c r="D259" s="147"/>
      <c r="E259" s="159"/>
      <c r="F259" s="158"/>
    </row>
    <row r="260" spans="1:6" ht="28.5" hidden="1" thickBot="1" x14ac:dyDescent="0.45">
      <c r="A260" s="176" t="s">
        <v>1</v>
      </c>
      <c r="B260" s="145">
        <f t="shared" si="10"/>
        <v>2100</v>
      </c>
      <c r="C260" s="144">
        <f>'[1]Лаборат. страх.'!I278</f>
        <v>0.21</v>
      </c>
      <c r="D260" s="175">
        <f>'[1]Лаборат. страх.'!J278</f>
        <v>0</v>
      </c>
      <c r="E260" s="174"/>
      <c r="F260" s="173"/>
    </row>
    <row r="261" spans="1:6" ht="28.5" hidden="1" thickBot="1" x14ac:dyDescent="0.45">
      <c r="A261" s="171" t="s">
        <v>0</v>
      </c>
      <c r="B261" s="140">
        <f t="shared" si="10"/>
        <v>11300.000000000002</v>
      </c>
      <c r="C261" s="139">
        <f>SUM(C259:C260)</f>
        <v>1.1300000000000001</v>
      </c>
      <c r="D261" s="138">
        <f>SUM(D259:D260)</f>
        <v>0</v>
      </c>
      <c r="E261" s="161"/>
      <c r="F261" s="160"/>
    </row>
    <row r="262" spans="1:6" ht="56.25" hidden="1" thickBot="1" x14ac:dyDescent="0.45">
      <c r="A262" s="170" t="s">
        <v>100</v>
      </c>
      <c r="B262" s="136">
        <f t="shared" si="10"/>
        <v>5400</v>
      </c>
      <c r="C262" s="135">
        <v>0.54</v>
      </c>
      <c r="D262" s="134"/>
      <c r="E262" s="121"/>
      <c r="F262" s="120"/>
    </row>
    <row r="263" spans="1:6" ht="28.5" hidden="1" thickBot="1" x14ac:dyDescent="0.45">
      <c r="A263" s="169" t="s">
        <v>1</v>
      </c>
      <c r="B263" s="132">
        <f t="shared" si="10"/>
        <v>2000</v>
      </c>
      <c r="C263" s="135">
        <f>'[1]Лаборат. страх.'!I288</f>
        <v>0.2</v>
      </c>
      <c r="D263" s="168">
        <f>'[1]Лаборат. страх.'!J288</f>
        <v>0</v>
      </c>
      <c r="E263" s="121"/>
      <c r="F263" s="120"/>
    </row>
    <row r="264" spans="1:6" ht="28.5" hidden="1" thickBot="1" x14ac:dyDescent="0.45">
      <c r="A264" s="7" t="s">
        <v>0</v>
      </c>
      <c r="B264" s="128">
        <f t="shared" si="10"/>
        <v>7400</v>
      </c>
      <c r="C264" s="127">
        <f>SUM(C262:C263)</f>
        <v>0.74</v>
      </c>
      <c r="D264" s="126">
        <f>SUM(D262:D263)</f>
        <v>0</v>
      </c>
      <c r="E264" s="108"/>
      <c r="F264" s="107"/>
    </row>
    <row r="265" spans="1:6" ht="27.75" hidden="1" thickBot="1" x14ac:dyDescent="0.4">
      <c r="A265" s="7"/>
      <c r="B265" s="167"/>
      <c r="C265" s="127"/>
      <c r="D265" s="125"/>
      <c r="E265" s="114"/>
      <c r="F265" s="114"/>
    </row>
    <row r="266" spans="1:6" ht="27.75" hidden="1" thickBot="1" x14ac:dyDescent="0.4">
      <c r="A266" s="166" t="s">
        <v>99</v>
      </c>
      <c r="B266" s="165"/>
      <c r="C266" s="164"/>
      <c r="D266" s="163"/>
      <c r="E266" s="159"/>
      <c r="F266" s="158"/>
    </row>
    <row r="267" spans="1:6" ht="29.25" hidden="1" customHeight="1" x14ac:dyDescent="0.45">
      <c r="A267" s="149" t="s">
        <v>98</v>
      </c>
      <c r="B267" s="148">
        <f t="shared" ref="B267:B330" si="11">C267*$B$15</f>
        <v>33000</v>
      </c>
      <c r="C267" s="144">
        <v>3.3</v>
      </c>
      <c r="D267" s="147"/>
      <c r="E267" s="159"/>
      <c r="F267" s="158"/>
    </row>
    <row r="268" spans="1:6" ht="28.5" hidden="1" thickBot="1" x14ac:dyDescent="0.45">
      <c r="A268" s="146" t="s">
        <v>1</v>
      </c>
      <c r="B268" s="145">
        <f t="shared" si="11"/>
        <v>16500</v>
      </c>
      <c r="C268" s="144">
        <f>[1]Ренген!H19</f>
        <v>1.65</v>
      </c>
      <c r="D268" s="143">
        <f>[1]Ренген!I19</f>
        <v>0</v>
      </c>
      <c r="E268" s="162"/>
      <c r="F268" s="162"/>
    </row>
    <row r="269" spans="1:6" ht="28.5" hidden="1" thickBot="1" x14ac:dyDescent="0.45">
      <c r="A269" s="141" t="s">
        <v>0</v>
      </c>
      <c r="B269" s="140">
        <f t="shared" si="11"/>
        <v>49499.999999999993</v>
      </c>
      <c r="C269" s="139">
        <f>SUM(C267:C268)</f>
        <v>4.9499999999999993</v>
      </c>
      <c r="D269" s="138">
        <f>SUM(D267:D268)</f>
        <v>0</v>
      </c>
      <c r="E269" s="161"/>
      <c r="F269" s="160"/>
    </row>
    <row r="270" spans="1:6" ht="28.5" hidden="1" thickBot="1" x14ac:dyDescent="0.45">
      <c r="A270" s="149" t="s">
        <v>97</v>
      </c>
      <c r="B270" s="148">
        <f t="shared" si="11"/>
        <v>48000</v>
      </c>
      <c r="C270" s="144">
        <v>4.8</v>
      </c>
      <c r="D270" s="147"/>
      <c r="E270" s="159"/>
      <c r="F270" s="158"/>
    </row>
    <row r="271" spans="1:6" ht="28.5" hidden="1" thickBot="1" x14ac:dyDescent="0.45">
      <c r="A271" s="146" t="s">
        <v>1</v>
      </c>
      <c r="B271" s="140">
        <f t="shared" si="11"/>
        <v>32599.999999999996</v>
      </c>
      <c r="C271" s="144">
        <f>[1]Ренген!H26</f>
        <v>3.26</v>
      </c>
      <c r="D271" s="157">
        <f>[1]Ренген!I26</f>
        <v>0</v>
      </c>
      <c r="E271" s="114"/>
      <c r="F271" s="114"/>
    </row>
    <row r="272" spans="1:6" ht="28.5" hidden="1" thickBot="1" x14ac:dyDescent="0.45">
      <c r="A272" s="141" t="s">
        <v>0</v>
      </c>
      <c r="B272" s="156">
        <f t="shared" si="11"/>
        <v>80599.999999999985</v>
      </c>
      <c r="C272" s="139">
        <f>SUM(C270:C271)</f>
        <v>8.0599999999999987</v>
      </c>
      <c r="D272" s="138">
        <f>SUM(D270:D271)</f>
        <v>0</v>
      </c>
      <c r="E272" s="108"/>
      <c r="F272" s="107"/>
    </row>
    <row r="273" spans="1:6" ht="28.5" hidden="1" thickBot="1" x14ac:dyDescent="0.45">
      <c r="A273" s="137" t="s">
        <v>96</v>
      </c>
      <c r="B273" s="132">
        <f t="shared" si="11"/>
        <v>193000000</v>
      </c>
      <c r="C273" s="135">
        <v>19300</v>
      </c>
      <c r="D273" s="134"/>
      <c r="E273" s="121"/>
      <c r="F273" s="120"/>
    </row>
    <row r="274" spans="1:6" ht="28.5" hidden="1" thickBot="1" x14ac:dyDescent="0.45">
      <c r="A274" s="10" t="s">
        <v>1</v>
      </c>
      <c r="B274" s="132">
        <f t="shared" si="11"/>
        <v>16500</v>
      </c>
      <c r="C274" s="135">
        <f>[1]Ренген!H33</f>
        <v>1.65</v>
      </c>
      <c r="D274" s="150">
        <f>[1]Ренген!I33</f>
        <v>0</v>
      </c>
      <c r="E274" s="114"/>
      <c r="F274" s="114"/>
    </row>
    <row r="275" spans="1:6" ht="28.5" hidden="1" thickBot="1" x14ac:dyDescent="0.45">
      <c r="A275" s="7" t="s">
        <v>0</v>
      </c>
      <c r="B275" s="152">
        <f t="shared" si="11"/>
        <v>193016500</v>
      </c>
      <c r="C275" s="127">
        <f>SUM(C273:C274)</f>
        <v>19301.650000000001</v>
      </c>
      <c r="D275" s="125">
        <f>SUM(D273:D274)</f>
        <v>0</v>
      </c>
      <c r="E275" s="108"/>
      <c r="F275" s="107"/>
    </row>
    <row r="276" spans="1:6" ht="28.5" hidden="1" thickBot="1" x14ac:dyDescent="0.45">
      <c r="A276" s="137" t="s">
        <v>95</v>
      </c>
      <c r="B276" s="136">
        <f t="shared" si="11"/>
        <v>48000</v>
      </c>
      <c r="C276" s="135">
        <v>4.8</v>
      </c>
      <c r="D276" s="134"/>
      <c r="E276" s="121"/>
      <c r="F276" s="120"/>
    </row>
    <row r="277" spans="1:6" ht="28.5" hidden="1" thickBot="1" x14ac:dyDescent="0.45">
      <c r="A277" s="10" t="s">
        <v>1</v>
      </c>
      <c r="B277" s="132">
        <f t="shared" si="11"/>
        <v>32599.999999999996</v>
      </c>
      <c r="C277" s="135">
        <f>[1]Ренген!H40</f>
        <v>3.26</v>
      </c>
      <c r="D277" s="150">
        <f>[1]Ренген!I40</f>
        <v>0</v>
      </c>
      <c r="E277" s="114"/>
      <c r="F277" s="114"/>
    </row>
    <row r="278" spans="1:6" ht="28.5" hidden="1" thickBot="1" x14ac:dyDescent="0.45">
      <c r="A278" s="7" t="s">
        <v>0</v>
      </c>
      <c r="B278" s="128">
        <f t="shared" si="11"/>
        <v>80599.999999999985</v>
      </c>
      <c r="C278" s="127">
        <f>SUM(C276:C277)</f>
        <v>8.0599999999999987</v>
      </c>
      <c r="D278" s="126">
        <f>SUM(D276:D277)</f>
        <v>0</v>
      </c>
      <c r="E278" s="108"/>
      <c r="F278" s="107"/>
    </row>
    <row r="279" spans="1:6" ht="28.5" hidden="1" thickBot="1" x14ac:dyDescent="0.45">
      <c r="A279" s="149" t="s">
        <v>94</v>
      </c>
      <c r="B279" s="148">
        <f t="shared" si="11"/>
        <v>33000</v>
      </c>
      <c r="C279" s="144">
        <v>3.3</v>
      </c>
      <c r="D279" s="147"/>
      <c r="E279" s="121"/>
      <c r="F279" s="120"/>
    </row>
    <row r="280" spans="1:6" ht="28.5" hidden="1" thickBot="1" x14ac:dyDescent="0.45">
      <c r="A280" s="146" t="s">
        <v>1</v>
      </c>
      <c r="B280" s="145">
        <f t="shared" si="11"/>
        <v>6100</v>
      </c>
      <c r="C280" s="144">
        <f>[1]Ренген!H48</f>
        <v>0.61</v>
      </c>
      <c r="D280" s="143">
        <f>[1]Ренген!I48</f>
        <v>0</v>
      </c>
      <c r="E280" s="114"/>
      <c r="F280" s="114"/>
    </row>
    <row r="281" spans="1:6" ht="28.5" hidden="1" thickBot="1" x14ac:dyDescent="0.45">
      <c r="A281" s="141" t="s">
        <v>0</v>
      </c>
      <c r="B281" s="140">
        <f t="shared" si="11"/>
        <v>39100</v>
      </c>
      <c r="C281" s="139">
        <f>SUM(C279:C280)</f>
        <v>3.9099999999999997</v>
      </c>
      <c r="D281" s="138">
        <f>SUM(D279:D280)</f>
        <v>0</v>
      </c>
      <c r="E281" s="108"/>
      <c r="F281" s="107"/>
    </row>
    <row r="282" spans="1:6" ht="28.5" hidden="1" thickBot="1" x14ac:dyDescent="0.45">
      <c r="A282" s="149" t="s">
        <v>93</v>
      </c>
      <c r="B282" s="148">
        <f t="shared" si="11"/>
        <v>48000</v>
      </c>
      <c r="C282" s="144">
        <v>4.8</v>
      </c>
      <c r="D282" s="147"/>
      <c r="E282" s="121"/>
      <c r="F282" s="120"/>
    </row>
    <row r="283" spans="1:6" ht="28.5" hidden="1" thickBot="1" x14ac:dyDescent="0.45">
      <c r="A283" s="146" t="s">
        <v>1</v>
      </c>
      <c r="B283" s="145">
        <f t="shared" si="11"/>
        <v>11900</v>
      </c>
      <c r="C283" s="144">
        <f>[1]Ренген!H55</f>
        <v>1.19</v>
      </c>
      <c r="D283" s="143">
        <f>[1]Ренген!I55</f>
        <v>0</v>
      </c>
      <c r="E283" s="114"/>
      <c r="F283" s="114"/>
    </row>
    <row r="284" spans="1:6" ht="28.5" hidden="1" thickBot="1" x14ac:dyDescent="0.45">
      <c r="A284" s="141" t="s">
        <v>0</v>
      </c>
      <c r="B284" s="140">
        <f t="shared" si="11"/>
        <v>59900</v>
      </c>
      <c r="C284" s="139">
        <f>SUM(C282:C283)</f>
        <v>5.99</v>
      </c>
      <c r="D284" s="138">
        <f>SUM(D282:D283)</f>
        <v>0</v>
      </c>
      <c r="E284" s="108"/>
      <c r="F284" s="107"/>
    </row>
    <row r="285" spans="1:6" ht="28.5" hidden="1" thickBot="1" x14ac:dyDescent="0.45">
      <c r="A285" s="137" t="s">
        <v>92</v>
      </c>
      <c r="B285" s="154">
        <f t="shared" si="11"/>
        <v>193000000</v>
      </c>
      <c r="C285" s="135">
        <v>19300</v>
      </c>
      <c r="D285" s="153"/>
      <c r="E285" s="121"/>
      <c r="F285" s="120"/>
    </row>
    <row r="286" spans="1:6" ht="28.5" hidden="1" thickBot="1" x14ac:dyDescent="0.45">
      <c r="A286" s="10" t="s">
        <v>1</v>
      </c>
      <c r="B286" s="132">
        <f t="shared" si="11"/>
        <v>9600</v>
      </c>
      <c r="C286" s="135">
        <f>[1]Ренген!H63</f>
        <v>0.96</v>
      </c>
      <c r="D286" s="150">
        <f>[1]Ренген!I63</f>
        <v>0</v>
      </c>
      <c r="E286" s="114"/>
      <c r="F286" s="114"/>
    </row>
    <row r="287" spans="1:6" ht="28.5" hidden="1" thickBot="1" x14ac:dyDescent="0.45">
      <c r="A287" s="7" t="s">
        <v>0</v>
      </c>
      <c r="B287" s="132">
        <f t="shared" si="11"/>
        <v>193009600</v>
      </c>
      <c r="C287" s="127">
        <f>SUM(C285:C286)</f>
        <v>19300.96</v>
      </c>
      <c r="D287" s="126">
        <f>SUM(D285:D286)</f>
        <v>0</v>
      </c>
      <c r="E287" s="108"/>
      <c r="F287" s="107"/>
    </row>
    <row r="288" spans="1:6" ht="28.5" hidden="1" thickBot="1" x14ac:dyDescent="0.45">
      <c r="A288" s="137" t="s">
        <v>91</v>
      </c>
      <c r="B288" s="132">
        <f t="shared" si="11"/>
        <v>289500000</v>
      </c>
      <c r="C288" s="135">
        <v>28950</v>
      </c>
      <c r="D288" s="153"/>
      <c r="E288" s="121"/>
      <c r="F288" s="120"/>
    </row>
    <row r="289" spans="1:6" ht="28.5" hidden="1" thickBot="1" x14ac:dyDescent="0.45">
      <c r="A289" s="10" t="s">
        <v>1</v>
      </c>
      <c r="B289" s="132">
        <f t="shared" si="11"/>
        <v>18900</v>
      </c>
      <c r="C289" s="135">
        <f>[1]Ренген!H70</f>
        <v>1.89</v>
      </c>
      <c r="D289" s="150">
        <f>[1]Ренген!I70</f>
        <v>0</v>
      </c>
      <c r="E289" s="114"/>
      <c r="F289" s="114"/>
    </row>
    <row r="290" spans="1:6" ht="28.5" hidden="1" thickBot="1" x14ac:dyDescent="0.45">
      <c r="A290" s="7" t="s">
        <v>0</v>
      </c>
      <c r="B290" s="152">
        <f t="shared" si="11"/>
        <v>289518900</v>
      </c>
      <c r="C290" s="127">
        <f>SUM(C288:C289)</f>
        <v>28951.89</v>
      </c>
      <c r="D290" s="125">
        <f>SUM(D288:D289)</f>
        <v>0</v>
      </c>
      <c r="E290" s="108"/>
      <c r="F290" s="107"/>
    </row>
    <row r="291" spans="1:6" ht="28.5" hidden="1" thickBot="1" x14ac:dyDescent="0.45">
      <c r="A291" s="137" t="s">
        <v>90</v>
      </c>
      <c r="B291" s="136">
        <f t="shared" si="11"/>
        <v>38800</v>
      </c>
      <c r="C291" s="135">
        <v>3.88</v>
      </c>
      <c r="D291" s="134"/>
      <c r="E291" s="121"/>
      <c r="F291" s="120"/>
    </row>
    <row r="292" spans="1:6" ht="28.5" hidden="1" thickBot="1" x14ac:dyDescent="0.45">
      <c r="A292" s="10" t="s">
        <v>1</v>
      </c>
      <c r="B292" s="132">
        <f t="shared" si="11"/>
        <v>6100</v>
      </c>
      <c r="C292" s="135">
        <f>[1]Ренген!H77</f>
        <v>0.61</v>
      </c>
      <c r="D292" s="150">
        <f>[1]Ренген!I77</f>
        <v>0</v>
      </c>
      <c r="E292" s="114"/>
      <c r="F292" s="114"/>
    </row>
    <row r="293" spans="1:6" ht="28.5" hidden="1" thickBot="1" x14ac:dyDescent="0.45">
      <c r="A293" s="7" t="s">
        <v>0</v>
      </c>
      <c r="B293" s="128">
        <f t="shared" si="11"/>
        <v>44900</v>
      </c>
      <c r="C293" s="127">
        <f>SUM(C291:C292)</f>
        <v>4.49</v>
      </c>
      <c r="D293" s="126">
        <f>SUM(D291:D292)</f>
        <v>0</v>
      </c>
      <c r="E293" s="108"/>
      <c r="F293" s="107"/>
    </row>
    <row r="294" spans="1:6" ht="28.5" hidden="1" thickBot="1" x14ac:dyDescent="0.45">
      <c r="A294" s="137" t="s">
        <v>89</v>
      </c>
      <c r="B294" s="136">
        <f t="shared" si="11"/>
        <v>58200</v>
      </c>
      <c r="C294" s="135">
        <v>5.82</v>
      </c>
      <c r="D294" s="134"/>
      <c r="E294" s="121"/>
      <c r="F294" s="120"/>
    </row>
    <row r="295" spans="1:6" ht="28.5" hidden="1" thickBot="1" x14ac:dyDescent="0.45">
      <c r="A295" s="10" t="s">
        <v>1</v>
      </c>
      <c r="B295" s="132">
        <f t="shared" si="11"/>
        <v>6100</v>
      </c>
      <c r="C295" s="135">
        <f>[1]Ренген!H84</f>
        <v>0.61</v>
      </c>
      <c r="D295" s="150">
        <f>[1]Ренген!I84</f>
        <v>0</v>
      </c>
      <c r="E295" s="114"/>
      <c r="F295" s="114"/>
    </row>
    <row r="296" spans="1:6" ht="28.5" hidden="1" thickBot="1" x14ac:dyDescent="0.45">
      <c r="A296" s="7" t="s">
        <v>0</v>
      </c>
      <c r="B296" s="128">
        <f t="shared" si="11"/>
        <v>64300.000000000007</v>
      </c>
      <c r="C296" s="127">
        <f>SUM(C294:C295)</f>
        <v>6.4300000000000006</v>
      </c>
      <c r="D296" s="126">
        <f>SUM(D294:D295)</f>
        <v>0</v>
      </c>
      <c r="E296" s="108"/>
      <c r="F296" s="107"/>
    </row>
    <row r="297" spans="1:6" ht="28.5" hidden="1" thickBot="1" x14ac:dyDescent="0.45">
      <c r="A297" s="137" t="s">
        <v>88</v>
      </c>
      <c r="B297" s="136">
        <f t="shared" si="11"/>
        <v>58200</v>
      </c>
      <c r="C297" s="135">
        <v>5.82</v>
      </c>
      <c r="D297" s="134"/>
      <c r="E297" s="121"/>
      <c r="F297" s="120"/>
    </row>
    <row r="298" spans="1:6" ht="28.5" hidden="1" thickBot="1" x14ac:dyDescent="0.45">
      <c r="A298" s="10" t="s">
        <v>1</v>
      </c>
      <c r="B298" s="132">
        <f t="shared" si="11"/>
        <v>6100</v>
      </c>
      <c r="C298" s="135">
        <f>[1]Ренген!H91</f>
        <v>0.61</v>
      </c>
      <c r="D298" s="150">
        <f>[1]Ренген!I91</f>
        <v>0</v>
      </c>
      <c r="E298" s="114"/>
      <c r="F298" s="114"/>
    </row>
    <row r="299" spans="1:6" ht="28.5" hidden="1" thickBot="1" x14ac:dyDescent="0.45">
      <c r="A299" s="7" t="s">
        <v>0</v>
      </c>
      <c r="B299" s="128">
        <f t="shared" si="11"/>
        <v>64300.000000000007</v>
      </c>
      <c r="C299" s="127">
        <f>SUM(C297:C298)</f>
        <v>6.4300000000000006</v>
      </c>
      <c r="D299" s="126">
        <f>SUM(D297:D298)</f>
        <v>0</v>
      </c>
      <c r="E299" s="108"/>
      <c r="F299" s="107"/>
    </row>
    <row r="300" spans="1:6" ht="28.5" hidden="1" thickBot="1" x14ac:dyDescent="0.45">
      <c r="A300" s="137" t="s">
        <v>87</v>
      </c>
      <c r="B300" s="154">
        <f t="shared" si="11"/>
        <v>289500000</v>
      </c>
      <c r="C300" s="135">
        <v>28950</v>
      </c>
      <c r="D300" s="153"/>
      <c r="E300" s="121"/>
      <c r="F300" s="120"/>
    </row>
    <row r="301" spans="1:6" ht="28.5" hidden="1" thickBot="1" x14ac:dyDescent="0.45">
      <c r="A301" s="10" t="s">
        <v>1</v>
      </c>
      <c r="B301" s="132">
        <f t="shared" si="11"/>
        <v>9600</v>
      </c>
      <c r="C301" s="135">
        <f>[1]Ренген!H98</f>
        <v>0.96</v>
      </c>
      <c r="D301" s="150">
        <f>[1]Ренген!I98</f>
        <v>0</v>
      </c>
      <c r="E301" s="114"/>
      <c r="F301" s="114"/>
    </row>
    <row r="302" spans="1:6" ht="28.5" hidden="1" thickBot="1" x14ac:dyDescent="0.45">
      <c r="A302" s="7" t="s">
        <v>0</v>
      </c>
      <c r="B302" s="152">
        <f t="shared" si="11"/>
        <v>289509600</v>
      </c>
      <c r="C302" s="127">
        <f>SUM(C300:C301)</f>
        <v>28950.959999999999</v>
      </c>
      <c r="D302" s="125">
        <f>SUM(D300:D301)</f>
        <v>0</v>
      </c>
      <c r="E302" s="108"/>
      <c r="F302" s="107"/>
    </row>
    <row r="303" spans="1:6" ht="28.5" hidden="1" thickBot="1" x14ac:dyDescent="0.45">
      <c r="A303" s="137" t="s">
        <v>86</v>
      </c>
      <c r="B303" s="136">
        <f t="shared" si="11"/>
        <v>58200</v>
      </c>
      <c r="C303" s="135">
        <v>5.82</v>
      </c>
      <c r="D303" s="134"/>
      <c r="E303" s="121"/>
      <c r="F303" s="120"/>
    </row>
    <row r="304" spans="1:6" ht="28.5" hidden="1" thickBot="1" x14ac:dyDescent="0.45">
      <c r="A304" s="10" t="s">
        <v>1</v>
      </c>
      <c r="B304" s="132">
        <f t="shared" si="11"/>
        <v>9600</v>
      </c>
      <c r="C304" s="135">
        <f>[1]Ренген!H106</f>
        <v>0.96</v>
      </c>
      <c r="D304" s="150">
        <f>[1]Ренген!I106</f>
        <v>0</v>
      </c>
      <c r="E304" s="114"/>
      <c r="F304" s="114"/>
    </row>
    <row r="305" spans="1:6" ht="28.5" hidden="1" thickBot="1" x14ac:dyDescent="0.45">
      <c r="A305" s="7" t="s">
        <v>0</v>
      </c>
      <c r="B305" s="128">
        <f t="shared" si="11"/>
        <v>67800</v>
      </c>
      <c r="C305" s="127">
        <f>SUM(C303:C304)</f>
        <v>6.78</v>
      </c>
      <c r="D305" s="126">
        <f>SUM(D303:D304)</f>
        <v>0</v>
      </c>
      <c r="E305" s="108"/>
      <c r="F305" s="107"/>
    </row>
    <row r="306" spans="1:6" ht="28.5" hidden="1" thickBot="1" x14ac:dyDescent="0.45">
      <c r="A306" s="137" t="s">
        <v>85</v>
      </c>
      <c r="B306" s="136">
        <f t="shared" si="11"/>
        <v>58200</v>
      </c>
      <c r="C306" s="135">
        <v>5.82</v>
      </c>
      <c r="D306" s="134"/>
      <c r="E306" s="121"/>
      <c r="F306" s="120"/>
    </row>
    <row r="307" spans="1:6" ht="28.5" hidden="1" thickBot="1" x14ac:dyDescent="0.45">
      <c r="A307" s="10" t="s">
        <v>1</v>
      </c>
      <c r="B307" s="132">
        <f t="shared" si="11"/>
        <v>9600</v>
      </c>
      <c r="C307" s="135">
        <f>[1]Ренген!H113</f>
        <v>0.96</v>
      </c>
      <c r="D307" s="150">
        <f>[1]Ренген!I113</f>
        <v>0</v>
      </c>
      <c r="E307" s="114"/>
      <c r="F307" s="114"/>
    </row>
    <row r="308" spans="1:6" ht="28.5" hidden="1" thickBot="1" x14ac:dyDescent="0.45">
      <c r="A308" s="7" t="s">
        <v>0</v>
      </c>
      <c r="B308" s="128">
        <f t="shared" si="11"/>
        <v>67800</v>
      </c>
      <c r="C308" s="127">
        <f>SUM(C306:C307)</f>
        <v>6.78</v>
      </c>
      <c r="D308" s="126">
        <f>SUM(D306:D307)</f>
        <v>0</v>
      </c>
      <c r="E308" s="108"/>
      <c r="F308" s="107"/>
    </row>
    <row r="309" spans="1:6" ht="28.5" hidden="1" thickBot="1" x14ac:dyDescent="0.45">
      <c r="A309" s="137" t="s">
        <v>84</v>
      </c>
      <c r="B309" s="136">
        <f t="shared" si="11"/>
        <v>38800</v>
      </c>
      <c r="C309" s="135">
        <v>3.88</v>
      </c>
      <c r="D309" s="134"/>
      <c r="E309" s="121"/>
      <c r="F309" s="120"/>
    </row>
    <row r="310" spans="1:6" ht="28.5" hidden="1" thickBot="1" x14ac:dyDescent="0.45">
      <c r="A310" s="10" t="s">
        <v>1</v>
      </c>
      <c r="B310" s="132">
        <f t="shared" si="11"/>
        <v>9600</v>
      </c>
      <c r="C310" s="135">
        <f>[1]Ренген!H121</f>
        <v>0.96</v>
      </c>
      <c r="D310" s="150">
        <f>[1]Ренген!I121</f>
        <v>0</v>
      </c>
      <c r="E310" s="114"/>
      <c r="F310" s="114"/>
    </row>
    <row r="311" spans="1:6" ht="28.5" hidden="1" thickBot="1" x14ac:dyDescent="0.45">
      <c r="A311" s="7" t="s">
        <v>0</v>
      </c>
      <c r="B311" s="128">
        <f t="shared" si="11"/>
        <v>48400</v>
      </c>
      <c r="C311" s="127">
        <f>SUM(C309:C310)</f>
        <v>4.84</v>
      </c>
      <c r="D311" s="126">
        <f>SUM(D309:D310)</f>
        <v>0</v>
      </c>
      <c r="E311" s="108"/>
      <c r="F311" s="107"/>
    </row>
    <row r="312" spans="1:6" ht="28.5" hidden="1" thickBot="1" x14ac:dyDescent="0.45">
      <c r="A312" s="137" t="s">
        <v>83</v>
      </c>
      <c r="B312" s="136">
        <f t="shared" si="11"/>
        <v>58200</v>
      </c>
      <c r="C312" s="135">
        <v>5.82</v>
      </c>
      <c r="D312" s="134"/>
      <c r="E312" s="121"/>
      <c r="F312" s="120"/>
    </row>
    <row r="313" spans="1:6" ht="28.5" hidden="1" thickBot="1" x14ac:dyDescent="0.45">
      <c r="A313" s="10" t="s">
        <v>1</v>
      </c>
      <c r="B313" s="132">
        <f t="shared" si="11"/>
        <v>32599.999999999996</v>
      </c>
      <c r="C313" s="135">
        <f>[1]Ренген!H128</f>
        <v>3.26</v>
      </c>
      <c r="D313" s="150">
        <f>[1]Ренген!I128</f>
        <v>0</v>
      </c>
      <c r="E313" s="114"/>
      <c r="F313" s="114"/>
    </row>
    <row r="314" spans="1:6" ht="28.5" hidden="1" thickBot="1" x14ac:dyDescent="0.45">
      <c r="A314" s="7" t="s">
        <v>0</v>
      </c>
      <c r="B314" s="128">
        <f t="shared" si="11"/>
        <v>90800</v>
      </c>
      <c r="C314" s="127">
        <f>SUM(C312:C313)</f>
        <v>9.08</v>
      </c>
      <c r="D314" s="126">
        <f>SUM(D312:D313)</f>
        <v>0</v>
      </c>
      <c r="E314" s="108"/>
      <c r="F314" s="107"/>
    </row>
    <row r="315" spans="1:6" ht="28.5" hidden="1" thickBot="1" x14ac:dyDescent="0.45">
      <c r="A315" s="137" t="s">
        <v>82</v>
      </c>
      <c r="B315" s="136">
        <f t="shared" si="11"/>
        <v>58200</v>
      </c>
      <c r="C315" s="135">
        <v>5.82</v>
      </c>
      <c r="D315" s="134"/>
      <c r="E315" s="121"/>
      <c r="F315" s="120"/>
    </row>
    <row r="316" spans="1:6" ht="28.5" hidden="1" thickBot="1" x14ac:dyDescent="0.45">
      <c r="A316" s="10" t="s">
        <v>1</v>
      </c>
      <c r="B316" s="132">
        <f t="shared" si="11"/>
        <v>11900</v>
      </c>
      <c r="C316" s="135">
        <f>[1]Ренген!H136</f>
        <v>1.19</v>
      </c>
      <c r="D316" s="150">
        <f>[1]Ренген!I136</f>
        <v>0</v>
      </c>
      <c r="E316" s="114"/>
      <c r="F316" s="114"/>
    </row>
    <row r="317" spans="1:6" ht="28.5" hidden="1" thickBot="1" x14ac:dyDescent="0.45">
      <c r="A317" s="7" t="s">
        <v>0</v>
      </c>
      <c r="B317" s="128">
        <f t="shared" si="11"/>
        <v>70100</v>
      </c>
      <c r="C317" s="127">
        <f>SUM(C315:C316)</f>
        <v>7.01</v>
      </c>
      <c r="D317" s="126">
        <f>SUM(D315:D316)</f>
        <v>0</v>
      </c>
      <c r="E317" s="108"/>
      <c r="F317" s="107"/>
    </row>
    <row r="318" spans="1:6" ht="28.5" hidden="1" thickBot="1" x14ac:dyDescent="0.45">
      <c r="A318" s="137" t="s">
        <v>81</v>
      </c>
      <c r="B318" s="136">
        <f t="shared" si="11"/>
        <v>58200</v>
      </c>
      <c r="C318" s="135">
        <v>5.82</v>
      </c>
      <c r="D318" s="134"/>
      <c r="E318" s="121"/>
      <c r="F318" s="120"/>
    </row>
    <row r="319" spans="1:6" ht="28.5" hidden="1" thickBot="1" x14ac:dyDescent="0.45">
      <c r="A319" s="10" t="s">
        <v>1</v>
      </c>
      <c r="B319" s="132">
        <f t="shared" si="11"/>
        <v>16500</v>
      </c>
      <c r="C319" s="135">
        <f>[1]Ренген!H143</f>
        <v>1.65</v>
      </c>
      <c r="D319" s="150">
        <f>[1]Ренген!I143</f>
        <v>0</v>
      </c>
      <c r="E319" s="114"/>
      <c r="F319" s="114"/>
    </row>
    <row r="320" spans="1:6" ht="28.5" hidden="1" thickBot="1" x14ac:dyDescent="0.45">
      <c r="A320" s="7" t="s">
        <v>0</v>
      </c>
      <c r="B320" s="128">
        <f t="shared" si="11"/>
        <v>74700</v>
      </c>
      <c r="C320" s="127">
        <f>SUM(C318:C319)</f>
        <v>7.4700000000000006</v>
      </c>
      <c r="D320" s="126">
        <f>SUM(D318:D319)</f>
        <v>0</v>
      </c>
      <c r="E320" s="108"/>
      <c r="F320" s="107"/>
    </row>
    <row r="321" spans="1:6" ht="28.5" hidden="1" thickBot="1" x14ac:dyDescent="0.45">
      <c r="A321" s="137" t="s">
        <v>80</v>
      </c>
      <c r="B321" s="136">
        <f t="shared" si="11"/>
        <v>58200</v>
      </c>
      <c r="C321" s="135">
        <v>5.82</v>
      </c>
      <c r="D321" s="134"/>
      <c r="E321" s="121"/>
      <c r="F321" s="120"/>
    </row>
    <row r="322" spans="1:6" ht="28.5" hidden="1" thickBot="1" x14ac:dyDescent="0.45">
      <c r="A322" s="10" t="s">
        <v>1</v>
      </c>
      <c r="B322" s="132">
        <f t="shared" si="11"/>
        <v>9600</v>
      </c>
      <c r="C322" s="135">
        <f>[1]Ренген!H150</f>
        <v>0.96</v>
      </c>
      <c r="D322" s="150">
        <f>[1]Ренген!I150</f>
        <v>0</v>
      </c>
      <c r="E322" s="114"/>
      <c r="F322" s="114"/>
    </row>
    <row r="323" spans="1:6" ht="28.5" hidden="1" thickBot="1" x14ac:dyDescent="0.45">
      <c r="A323" s="7" t="s">
        <v>0</v>
      </c>
      <c r="B323" s="128">
        <f t="shared" si="11"/>
        <v>67800</v>
      </c>
      <c r="C323" s="127">
        <f>SUM(C321:C322)</f>
        <v>6.78</v>
      </c>
      <c r="D323" s="126">
        <f>SUM(D321:D322)</f>
        <v>0</v>
      </c>
      <c r="E323" s="108"/>
      <c r="F323" s="107"/>
    </row>
    <row r="324" spans="1:6" ht="28.5" hidden="1" thickBot="1" x14ac:dyDescent="0.45">
      <c r="A324" s="137" t="s">
        <v>79</v>
      </c>
      <c r="B324" s="136">
        <f t="shared" si="11"/>
        <v>58200</v>
      </c>
      <c r="C324" s="135">
        <v>5.82</v>
      </c>
      <c r="D324" s="134"/>
      <c r="E324" s="121"/>
      <c r="F324" s="120"/>
    </row>
    <row r="325" spans="1:6" ht="28.5" hidden="1" thickBot="1" x14ac:dyDescent="0.45">
      <c r="A325" s="10" t="s">
        <v>1</v>
      </c>
      <c r="B325" s="132">
        <f t="shared" si="11"/>
        <v>9600</v>
      </c>
      <c r="C325" s="135">
        <f>[1]Ренген!H157</f>
        <v>0.96</v>
      </c>
      <c r="D325" s="150">
        <f>[1]Ренген!I157</f>
        <v>0</v>
      </c>
      <c r="E325" s="114"/>
      <c r="F325" s="114"/>
    </row>
    <row r="326" spans="1:6" ht="28.5" hidden="1" thickBot="1" x14ac:dyDescent="0.45">
      <c r="A326" s="7" t="s">
        <v>0</v>
      </c>
      <c r="B326" s="128">
        <f t="shared" si="11"/>
        <v>67800</v>
      </c>
      <c r="C326" s="127">
        <f>SUM(C324:C325)</f>
        <v>6.78</v>
      </c>
      <c r="D326" s="126">
        <f>SUM(D324:D325)</f>
        <v>0</v>
      </c>
      <c r="E326" s="108"/>
      <c r="F326" s="107"/>
    </row>
    <row r="327" spans="1:6" ht="28.5" hidden="1" thickBot="1" x14ac:dyDescent="0.45">
      <c r="A327" s="137" t="s">
        <v>78</v>
      </c>
      <c r="B327" s="136">
        <f t="shared" si="11"/>
        <v>38800</v>
      </c>
      <c r="C327" s="135">
        <v>3.88</v>
      </c>
      <c r="D327" s="134"/>
      <c r="E327" s="121"/>
      <c r="F327" s="120"/>
    </row>
    <row r="328" spans="1:6" ht="28.5" hidden="1" thickBot="1" x14ac:dyDescent="0.45">
      <c r="A328" s="10" t="s">
        <v>1</v>
      </c>
      <c r="B328" s="132">
        <f t="shared" si="11"/>
        <v>5699.9999999999991</v>
      </c>
      <c r="C328" s="135">
        <f>[1]Ренген!H164</f>
        <v>0.56999999999999995</v>
      </c>
      <c r="D328" s="155">
        <f>[1]Ренген!I164</f>
        <v>0</v>
      </c>
      <c r="E328" s="114"/>
      <c r="F328" s="114"/>
    </row>
    <row r="329" spans="1:6" ht="28.5" hidden="1" thickBot="1" x14ac:dyDescent="0.45">
      <c r="A329" s="7" t="s">
        <v>0</v>
      </c>
      <c r="B329" s="128">
        <f t="shared" si="11"/>
        <v>44500</v>
      </c>
      <c r="C329" s="127">
        <f>SUM(C327:C328)</f>
        <v>4.45</v>
      </c>
      <c r="D329" s="151">
        <f>SUM(D327:D328)</f>
        <v>0</v>
      </c>
      <c r="E329" s="108"/>
      <c r="F329" s="107"/>
    </row>
    <row r="330" spans="1:6" ht="28.5" hidden="1" thickBot="1" x14ac:dyDescent="0.45">
      <c r="A330" s="137" t="s">
        <v>77</v>
      </c>
      <c r="B330" s="136">
        <f t="shared" si="11"/>
        <v>58200</v>
      </c>
      <c r="C330" s="135">
        <v>5.82</v>
      </c>
      <c r="D330" s="134"/>
      <c r="E330" s="121"/>
      <c r="F330" s="120"/>
    </row>
    <row r="331" spans="1:6" ht="28.5" hidden="1" thickBot="1" x14ac:dyDescent="0.45">
      <c r="A331" s="10" t="s">
        <v>1</v>
      </c>
      <c r="B331" s="132">
        <f t="shared" ref="B331:B383" si="12">C331*$B$15</f>
        <v>5699.9999999999991</v>
      </c>
      <c r="C331" s="135">
        <f>[1]Ренген!H171</f>
        <v>0.56999999999999995</v>
      </c>
      <c r="D331" s="150">
        <f>[1]Ренген!I171</f>
        <v>0</v>
      </c>
      <c r="E331" s="114"/>
      <c r="F331" s="114"/>
    </row>
    <row r="332" spans="1:6" ht="28.5" hidden="1" thickBot="1" x14ac:dyDescent="0.45">
      <c r="A332" s="7" t="s">
        <v>0</v>
      </c>
      <c r="B332" s="128">
        <f t="shared" si="12"/>
        <v>63900.000000000007</v>
      </c>
      <c r="C332" s="127">
        <f>SUM(C330:C331)</f>
        <v>6.3900000000000006</v>
      </c>
      <c r="D332" s="151">
        <f>SUM(D330:D331)</f>
        <v>0</v>
      </c>
      <c r="E332" s="108"/>
      <c r="F332" s="107"/>
    </row>
    <row r="333" spans="1:6" ht="28.5" hidden="1" thickBot="1" x14ac:dyDescent="0.45">
      <c r="A333" s="137" t="s">
        <v>76</v>
      </c>
      <c r="B333" s="136">
        <f t="shared" si="12"/>
        <v>58200</v>
      </c>
      <c r="C333" s="135">
        <v>5.82</v>
      </c>
      <c r="D333" s="134"/>
      <c r="E333" s="121"/>
      <c r="F333" s="120"/>
    </row>
    <row r="334" spans="1:6" ht="28.5" hidden="1" thickBot="1" x14ac:dyDescent="0.45">
      <c r="A334" s="10" t="s">
        <v>1</v>
      </c>
      <c r="B334" s="132">
        <f t="shared" si="12"/>
        <v>18900</v>
      </c>
      <c r="C334" s="135">
        <f>[1]Ренген!H178</f>
        <v>1.89</v>
      </c>
      <c r="D334" s="150">
        <f>[1]Ренген!I178</f>
        <v>0</v>
      </c>
      <c r="E334" s="114"/>
      <c r="F334" s="114"/>
    </row>
    <row r="335" spans="1:6" ht="28.5" hidden="1" thickBot="1" x14ac:dyDescent="0.45">
      <c r="A335" s="7" t="s">
        <v>0</v>
      </c>
      <c r="B335" s="128">
        <f t="shared" si="12"/>
        <v>77100</v>
      </c>
      <c r="C335" s="127">
        <f>SUM(C333:C334)</f>
        <v>7.71</v>
      </c>
      <c r="D335" s="126">
        <f>SUM(D333:D334)</f>
        <v>0</v>
      </c>
      <c r="E335" s="108"/>
      <c r="F335" s="107"/>
    </row>
    <row r="336" spans="1:6" ht="28.5" hidden="1" thickBot="1" x14ac:dyDescent="0.45">
      <c r="A336" s="137" t="s">
        <v>75</v>
      </c>
      <c r="B336" s="136">
        <f t="shared" si="12"/>
        <v>58200</v>
      </c>
      <c r="C336" s="135">
        <v>5.82</v>
      </c>
      <c r="D336" s="134"/>
      <c r="E336" s="121"/>
      <c r="F336" s="120"/>
    </row>
    <row r="337" spans="1:6" ht="28.5" hidden="1" thickBot="1" x14ac:dyDescent="0.45">
      <c r="A337" s="10" t="s">
        <v>1</v>
      </c>
      <c r="B337" s="132">
        <f t="shared" si="12"/>
        <v>9600</v>
      </c>
      <c r="C337" s="135">
        <f>[1]Ренген!H185</f>
        <v>0.96</v>
      </c>
      <c r="D337" s="150">
        <f>[1]Ренген!I185</f>
        <v>0</v>
      </c>
      <c r="E337" s="114"/>
      <c r="F337" s="114"/>
    </row>
    <row r="338" spans="1:6" ht="28.5" hidden="1" thickBot="1" x14ac:dyDescent="0.45">
      <c r="A338" s="7" t="s">
        <v>0</v>
      </c>
      <c r="B338" s="128">
        <f t="shared" si="12"/>
        <v>67800</v>
      </c>
      <c r="C338" s="127">
        <f>SUM(C336:C337)</f>
        <v>6.78</v>
      </c>
      <c r="D338" s="151">
        <f>SUM(D336:D337)</f>
        <v>0</v>
      </c>
      <c r="E338" s="108"/>
      <c r="F338" s="107"/>
    </row>
    <row r="339" spans="1:6" ht="28.5" hidden="1" thickBot="1" x14ac:dyDescent="0.45">
      <c r="A339" s="137" t="s">
        <v>74</v>
      </c>
      <c r="B339" s="154">
        <f t="shared" si="12"/>
        <v>289500000</v>
      </c>
      <c r="C339" s="135">
        <v>28950</v>
      </c>
      <c r="D339" s="153"/>
      <c r="E339" s="121"/>
      <c r="F339" s="120"/>
    </row>
    <row r="340" spans="1:6" ht="28.5" hidden="1" thickBot="1" x14ac:dyDescent="0.45">
      <c r="A340" s="10" t="s">
        <v>1</v>
      </c>
      <c r="B340" s="132">
        <f t="shared" si="12"/>
        <v>11900</v>
      </c>
      <c r="C340" s="135">
        <f>[1]Ренген!H199</f>
        <v>1.19</v>
      </c>
      <c r="D340" s="150">
        <f>[1]Ренген!I199</f>
        <v>0</v>
      </c>
      <c r="E340" s="114"/>
      <c r="F340" s="114"/>
    </row>
    <row r="341" spans="1:6" ht="28.5" hidden="1" thickBot="1" x14ac:dyDescent="0.45">
      <c r="A341" s="7" t="s">
        <v>0</v>
      </c>
      <c r="B341" s="132">
        <f t="shared" si="12"/>
        <v>289511900</v>
      </c>
      <c r="C341" s="127">
        <f>SUM(C339:C340)</f>
        <v>28951.19</v>
      </c>
      <c r="D341" s="126">
        <f>SUM(D339:D340)</f>
        <v>0</v>
      </c>
      <c r="E341" s="108"/>
      <c r="F341" s="107"/>
    </row>
    <row r="342" spans="1:6" ht="28.5" hidden="1" thickBot="1" x14ac:dyDescent="0.45">
      <c r="A342" s="137" t="s">
        <v>73</v>
      </c>
      <c r="B342" s="132">
        <f t="shared" si="12"/>
        <v>482500000</v>
      </c>
      <c r="C342" s="135">
        <v>48250</v>
      </c>
      <c r="D342" s="153"/>
      <c r="E342" s="121"/>
      <c r="F342" s="120"/>
    </row>
    <row r="343" spans="1:6" ht="28.5" hidden="1" thickBot="1" x14ac:dyDescent="0.45">
      <c r="A343" s="10" t="s">
        <v>1</v>
      </c>
      <c r="B343" s="132">
        <f t="shared" si="12"/>
        <v>9600</v>
      </c>
      <c r="C343" s="135">
        <f>[1]Ренген!H207</f>
        <v>0.96</v>
      </c>
      <c r="D343" s="150">
        <f>[1]Ренген!I207</f>
        <v>0</v>
      </c>
      <c r="E343" s="114"/>
      <c r="F343" s="114"/>
    </row>
    <row r="344" spans="1:6" ht="28.5" hidden="1" thickBot="1" x14ac:dyDescent="0.45">
      <c r="A344" s="7" t="s">
        <v>0</v>
      </c>
      <c r="B344" s="152">
        <f t="shared" si="12"/>
        <v>482509600</v>
      </c>
      <c r="C344" s="127">
        <f>SUM(C342:C343)</f>
        <v>48250.96</v>
      </c>
      <c r="D344" s="125">
        <f>SUM(D342:D343)</f>
        <v>0</v>
      </c>
      <c r="E344" s="108"/>
      <c r="F344" s="107"/>
    </row>
    <row r="345" spans="1:6" ht="28.5" hidden="1" thickBot="1" x14ac:dyDescent="0.45">
      <c r="A345" s="137" t="s">
        <v>72</v>
      </c>
      <c r="B345" s="136">
        <f t="shared" si="12"/>
        <v>58200</v>
      </c>
      <c r="C345" s="135">
        <v>5.82</v>
      </c>
      <c r="D345" s="134"/>
      <c r="E345" s="121"/>
      <c r="F345" s="120"/>
    </row>
    <row r="346" spans="1:6" ht="28.5" hidden="1" thickBot="1" x14ac:dyDescent="0.45">
      <c r="A346" s="10" t="s">
        <v>1</v>
      </c>
      <c r="B346" s="132">
        <f t="shared" si="12"/>
        <v>11000</v>
      </c>
      <c r="C346" s="135">
        <f>[1]Ренген!H214</f>
        <v>1.1000000000000001</v>
      </c>
      <c r="D346" s="150">
        <f>[1]Ренген!I214</f>
        <v>0</v>
      </c>
      <c r="E346" s="114"/>
      <c r="F346" s="114"/>
    </row>
    <row r="347" spans="1:6" ht="28.5" hidden="1" thickBot="1" x14ac:dyDescent="0.45">
      <c r="A347" s="7" t="s">
        <v>0</v>
      </c>
      <c r="B347" s="128">
        <f t="shared" si="12"/>
        <v>69200</v>
      </c>
      <c r="C347" s="127">
        <f>SUM(C345:C346)</f>
        <v>6.92</v>
      </c>
      <c r="D347" s="126">
        <f>SUM(D345:D346)</f>
        <v>0</v>
      </c>
      <c r="E347" s="108"/>
      <c r="F347" s="107"/>
    </row>
    <row r="348" spans="1:6" ht="28.5" hidden="1" thickBot="1" x14ac:dyDescent="0.45">
      <c r="A348" s="149" t="s">
        <v>71</v>
      </c>
      <c r="B348" s="148">
        <f t="shared" si="12"/>
        <v>33000</v>
      </c>
      <c r="C348" s="144">
        <v>3.3</v>
      </c>
      <c r="D348" s="147"/>
      <c r="E348" s="121"/>
      <c r="F348" s="120"/>
    </row>
    <row r="349" spans="1:6" ht="28.5" hidden="1" thickBot="1" x14ac:dyDescent="0.45">
      <c r="A349" s="146" t="s">
        <v>1</v>
      </c>
      <c r="B349" s="145">
        <f t="shared" si="12"/>
        <v>5300</v>
      </c>
      <c r="C349" s="144">
        <f>[1]Ренген!H221</f>
        <v>0.53</v>
      </c>
      <c r="D349" s="143">
        <f>[1]Ренген!I221</f>
        <v>0</v>
      </c>
      <c r="E349" s="114"/>
      <c r="F349" s="114"/>
    </row>
    <row r="350" spans="1:6" ht="28.5" hidden="1" thickBot="1" x14ac:dyDescent="0.45">
      <c r="A350" s="141" t="s">
        <v>0</v>
      </c>
      <c r="B350" s="140">
        <f t="shared" si="12"/>
        <v>38300</v>
      </c>
      <c r="C350" s="139">
        <f>SUM(C348:C349)</f>
        <v>3.83</v>
      </c>
      <c r="D350" s="138">
        <f>SUM(D348:D349)</f>
        <v>0</v>
      </c>
      <c r="E350" s="108"/>
      <c r="F350" s="107"/>
    </row>
    <row r="351" spans="1:6" ht="28.5" hidden="1" thickBot="1" x14ac:dyDescent="0.45">
      <c r="A351" s="137" t="s">
        <v>70</v>
      </c>
      <c r="B351" s="136">
        <f t="shared" si="12"/>
        <v>38800</v>
      </c>
      <c r="C351" s="135">
        <v>3.88</v>
      </c>
      <c r="D351" s="134"/>
      <c r="E351" s="121"/>
      <c r="F351" s="120"/>
    </row>
    <row r="352" spans="1:6" ht="28.5" hidden="1" thickBot="1" x14ac:dyDescent="0.45">
      <c r="A352" s="10" t="s">
        <v>1</v>
      </c>
      <c r="B352" s="132">
        <f t="shared" si="12"/>
        <v>16500</v>
      </c>
      <c r="C352" s="135">
        <f>[1]Ренген!H229</f>
        <v>1.65</v>
      </c>
      <c r="D352" s="150">
        <f>[1]Ренген!I229</f>
        <v>0</v>
      </c>
      <c r="E352" s="114"/>
      <c r="F352" s="114"/>
    </row>
    <row r="353" spans="1:6" ht="28.5" hidden="1" thickBot="1" x14ac:dyDescent="0.45">
      <c r="A353" s="7" t="s">
        <v>0</v>
      </c>
      <c r="B353" s="128">
        <f t="shared" si="12"/>
        <v>55299.999999999993</v>
      </c>
      <c r="C353" s="127">
        <f>SUM(C351:C352)</f>
        <v>5.5299999999999994</v>
      </c>
      <c r="D353" s="126">
        <f>SUM(D351:D352)</f>
        <v>0</v>
      </c>
      <c r="E353" s="108"/>
      <c r="F353" s="107"/>
    </row>
    <row r="354" spans="1:6" ht="28.5" hidden="1" thickBot="1" x14ac:dyDescent="0.45">
      <c r="A354" s="137" t="s">
        <v>69</v>
      </c>
      <c r="B354" s="136">
        <f t="shared" si="12"/>
        <v>58200</v>
      </c>
      <c r="C354" s="135">
        <v>5.82</v>
      </c>
      <c r="D354" s="134"/>
      <c r="E354" s="121"/>
      <c r="F354" s="120"/>
    </row>
    <row r="355" spans="1:6" ht="28.5" hidden="1" thickBot="1" x14ac:dyDescent="0.45">
      <c r="A355" s="10" t="s">
        <v>1</v>
      </c>
      <c r="B355" s="132">
        <f t="shared" si="12"/>
        <v>18900</v>
      </c>
      <c r="C355" s="135">
        <f>[1]Ренген!H236</f>
        <v>1.89</v>
      </c>
      <c r="D355" s="150">
        <f>[1]Ренген!I236</f>
        <v>0</v>
      </c>
      <c r="E355" s="114"/>
      <c r="F355" s="114"/>
    </row>
    <row r="356" spans="1:6" ht="28.5" hidden="1" thickBot="1" x14ac:dyDescent="0.45">
      <c r="A356" s="7" t="s">
        <v>0</v>
      </c>
      <c r="B356" s="128">
        <f t="shared" si="12"/>
        <v>77100</v>
      </c>
      <c r="C356" s="127">
        <f>SUM(C354:C355)</f>
        <v>7.71</v>
      </c>
      <c r="D356" s="126">
        <f>SUM(D354:D355)</f>
        <v>0</v>
      </c>
      <c r="E356" s="108"/>
      <c r="F356" s="107"/>
    </row>
    <row r="357" spans="1:6" ht="28.5" hidden="1" thickBot="1" x14ac:dyDescent="0.45">
      <c r="A357" s="137" t="s">
        <v>68</v>
      </c>
      <c r="B357" s="154">
        <f t="shared" si="12"/>
        <v>193000000</v>
      </c>
      <c r="C357" s="135">
        <v>19300</v>
      </c>
      <c r="D357" s="153"/>
      <c r="E357" s="121"/>
      <c r="F357" s="120"/>
    </row>
    <row r="358" spans="1:6" ht="28.5" hidden="1" thickBot="1" x14ac:dyDescent="0.45">
      <c r="A358" s="10" t="s">
        <v>1</v>
      </c>
      <c r="B358" s="132">
        <f t="shared" si="12"/>
        <v>6100</v>
      </c>
      <c r="C358" s="135">
        <f>[1]Ренген!H243</f>
        <v>0.61</v>
      </c>
      <c r="D358" s="150">
        <f>[1]Ренген!I243</f>
        <v>0</v>
      </c>
      <c r="E358" s="114"/>
      <c r="F358" s="114"/>
    </row>
    <row r="359" spans="1:6" ht="28.5" hidden="1" thickBot="1" x14ac:dyDescent="0.45">
      <c r="A359" s="7" t="s">
        <v>0</v>
      </c>
      <c r="B359" s="132">
        <f t="shared" si="12"/>
        <v>193006100</v>
      </c>
      <c r="C359" s="127">
        <f>SUM(C357:C358)</f>
        <v>19300.61</v>
      </c>
      <c r="D359" s="126">
        <f>SUM(D357:D358)</f>
        <v>0</v>
      </c>
      <c r="E359" s="108"/>
      <c r="F359" s="107"/>
    </row>
    <row r="360" spans="1:6" ht="28.5" hidden="1" thickBot="1" x14ac:dyDescent="0.45">
      <c r="A360" s="137" t="s">
        <v>67</v>
      </c>
      <c r="B360" s="132">
        <f t="shared" si="12"/>
        <v>289500000</v>
      </c>
      <c r="C360" s="135">
        <v>28950</v>
      </c>
      <c r="D360" s="153"/>
      <c r="E360" s="121"/>
      <c r="F360" s="120"/>
    </row>
    <row r="361" spans="1:6" ht="21" hidden="1" customHeight="1" x14ac:dyDescent="0.45">
      <c r="A361" s="10" t="s">
        <v>1</v>
      </c>
      <c r="B361" s="132">
        <f t="shared" si="12"/>
        <v>6100</v>
      </c>
      <c r="C361" s="135">
        <f>[1]Ренген!H250</f>
        <v>0.61</v>
      </c>
      <c r="D361" s="150">
        <f>[1]Ренген!I250</f>
        <v>0</v>
      </c>
      <c r="E361" s="114"/>
      <c r="F361" s="114"/>
    </row>
    <row r="362" spans="1:6" ht="28.5" hidden="1" thickBot="1" x14ac:dyDescent="0.45">
      <c r="A362" s="7" t="s">
        <v>0</v>
      </c>
      <c r="B362" s="152">
        <f t="shared" si="12"/>
        <v>289506100</v>
      </c>
      <c r="C362" s="127">
        <f>SUM(C360:C361)</f>
        <v>28950.61</v>
      </c>
      <c r="D362" s="125">
        <f>SUM(D360:D361)</f>
        <v>0</v>
      </c>
      <c r="E362" s="108"/>
      <c r="F362" s="107"/>
    </row>
    <row r="363" spans="1:6" ht="28.5" hidden="1" thickBot="1" x14ac:dyDescent="0.45">
      <c r="A363" s="137" t="s">
        <v>66</v>
      </c>
      <c r="B363" s="136">
        <f t="shared" si="12"/>
        <v>33000</v>
      </c>
      <c r="C363" s="135">
        <v>3.3</v>
      </c>
      <c r="D363" s="134"/>
      <c r="E363" s="121"/>
      <c r="F363" s="120"/>
    </row>
    <row r="364" spans="1:6" ht="27" hidden="1" customHeight="1" x14ac:dyDescent="0.45">
      <c r="A364" s="10" t="s">
        <v>1</v>
      </c>
      <c r="B364" s="132">
        <f t="shared" si="12"/>
        <v>5699.9999999999991</v>
      </c>
      <c r="C364" s="135">
        <f>[1]Ренген!H257</f>
        <v>0.56999999999999995</v>
      </c>
      <c r="D364" s="150">
        <f>[1]Ренген!I257</f>
        <v>0</v>
      </c>
      <c r="E364" s="114"/>
      <c r="F364" s="114"/>
    </row>
    <row r="365" spans="1:6" ht="28.5" hidden="1" thickBot="1" x14ac:dyDescent="0.45">
      <c r="A365" s="7" t="s">
        <v>0</v>
      </c>
      <c r="B365" s="128">
        <f t="shared" si="12"/>
        <v>38700</v>
      </c>
      <c r="C365" s="127">
        <f>SUM(C363:C364)</f>
        <v>3.8699999999999997</v>
      </c>
      <c r="D365" s="126">
        <f>SUM(D363:D364)</f>
        <v>0</v>
      </c>
      <c r="E365" s="108"/>
      <c r="F365" s="107"/>
    </row>
    <row r="366" spans="1:6" ht="28.5" hidden="1" thickBot="1" x14ac:dyDescent="0.45">
      <c r="A366" s="137" t="s">
        <v>65</v>
      </c>
      <c r="B366" s="136">
        <f t="shared" si="12"/>
        <v>48000</v>
      </c>
      <c r="C366" s="135">
        <v>4.8</v>
      </c>
      <c r="D366" s="134"/>
      <c r="E366" s="121"/>
      <c r="F366" s="120"/>
    </row>
    <row r="367" spans="1:6" ht="27.75" hidden="1" customHeight="1" x14ac:dyDescent="0.45">
      <c r="A367" s="10" t="s">
        <v>1</v>
      </c>
      <c r="B367" s="132">
        <f t="shared" si="12"/>
        <v>16500</v>
      </c>
      <c r="C367" s="135">
        <f>[1]Ренген!H264</f>
        <v>1.65</v>
      </c>
      <c r="D367" s="150">
        <f>[1]Ренген!I264</f>
        <v>0</v>
      </c>
      <c r="E367" s="114"/>
      <c r="F367" s="114"/>
    </row>
    <row r="368" spans="1:6" ht="28.5" hidden="1" thickBot="1" x14ac:dyDescent="0.45">
      <c r="A368" s="7" t="s">
        <v>0</v>
      </c>
      <c r="B368" s="128">
        <f t="shared" si="12"/>
        <v>64499.999999999993</v>
      </c>
      <c r="C368" s="127">
        <f>SUM(C366:C367)</f>
        <v>6.4499999999999993</v>
      </c>
      <c r="D368" s="126">
        <f>SUM(D366:D367)</f>
        <v>0</v>
      </c>
      <c r="E368" s="108"/>
      <c r="F368" s="107"/>
    </row>
    <row r="369" spans="1:6" ht="28.5" hidden="1" thickBot="1" x14ac:dyDescent="0.45">
      <c r="A369" s="137" t="s">
        <v>64</v>
      </c>
      <c r="B369" s="136">
        <f t="shared" si="12"/>
        <v>77600</v>
      </c>
      <c r="C369" s="135">
        <v>7.76</v>
      </c>
      <c r="D369" s="134"/>
      <c r="E369" s="121"/>
      <c r="F369" s="120"/>
    </row>
    <row r="370" spans="1:6" ht="21" hidden="1" customHeight="1" x14ac:dyDescent="0.45">
      <c r="A370" s="10" t="s">
        <v>1</v>
      </c>
      <c r="B370" s="132">
        <f t="shared" si="12"/>
        <v>18900</v>
      </c>
      <c r="C370" s="135">
        <f>[1]Ренген!H272</f>
        <v>1.89</v>
      </c>
      <c r="D370" s="150">
        <f>[1]Ренген!I272</f>
        <v>0</v>
      </c>
      <c r="E370" s="114"/>
      <c r="F370" s="114"/>
    </row>
    <row r="371" spans="1:6" ht="28.5" hidden="1" thickBot="1" x14ac:dyDescent="0.45">
      <c r="A371" s="7" t="s">
        <v>0</v>
      </c>
      <c r="B371" s="128">
        <f t="shared" si="12"/>
        <v>96500</v>
      </c>
      <c r="C371" s="127">
        <f>SUM(C369:C370)</f>
        <v>9.65</v>
      </c>
      <c r="D371" s="126">
        <f>SUM(D369:D370)</f>
        <v>0</v>
      </c>
      <c r="E371" s="108"/>
      <c r="F371" s="107"/>
    </row>
    <row r="372" spans="1:6" ht="28.5" hidden="1" thickBot="1" x14ac:dyDescent="0.45">
      <c r="A372" s="137" t="s">
        <v>63</v>
      </c>
      <c r="B372" s="136">
        <f t="shared" si="12"/>
        <v>135700</v>
      </c>
      <c r="C372" s="135">
        <v>13.57</v>
      </c>
      <c r="D372" s="134"/>
      <c r="E372" s="121"/>
      <c r="F372" s="120"/>
    </row>
    <row r="373" spans="1:6" ht="28.5" hidden="1" thickBot="1" x14ac:dyDescent="0.45">
      <c r="A373" s="10" t="s">
        <v>1</v>
      </c>
      <c r="B373" s="132">
        <f t="shared" si="12"/>
        <v>101500</v>
      </c>
      <c r="C373" s="131">
        <f>[1]Ренген!H282</f>
        <v>10.15</v>
      </c>
      <c r="D373" s="130">
        <f>[1]Ренген!I282</f>
        <v>0</v>
      </c>
      <c r="E373" s="114"/>
      <c r="F373" s="114"/>
    </row>
    <row r="374" spans="1:6" ht="28.5" hidden="1" thickBot="1" x14ac:dyDescent="0.45">
      <c r="A374" s="7" t="s">
        <v>0</v>
      </c>
      <c r="B374" s="128">
        <f t="shared" si="12"/>
        <v>237200</v>
      </c>
      <c r="C374" s="127">
        <f>SUM(C372:C373)</f>
        <v>23.72</v>
      </c>
      <c r="D374" s="151">
        <f>SUM(D372:D373)</f>
        <v>0</v>
      </c>
      <c r="E374" s="108"/>
      <c r="F374" s="107"/>
    </row>
    <row r="375" spans="1:6" ht="28.5" hidden="1" thickBot="1" x14ac:dyDescent="0.45">
      <c r="A375" s="137" t="s">
        <v>62</v>
      </c>
      <c r="B375" s="136">
        <f t="shared" si="12"/>
        <v>48000</v>
      </c>
      <c r="C375" s="135">
        <v>4.8</v>
      </c>
      <c r="D375" s="134"/>
      <c r="E375" s="121"/>
      <c r="F375" s="120"/>
    </row>
    <row r="376" spans="1:6" ht="28.5" hidden="1" thickBot="1" x14ac:dyDescent="0.45">
      <c r="A376" s="10" t="s">
        <v>1</v>
      </c>
      <c r="B376" s="132">
        <f t="shared" si="12"/>
        <v>16400</v>
      </c>
      <c r="C376" s="135">
        <f>[1]Ренген!H289</f>
        <v>1.64</v>
      </c>
      <c r="D376" s="150">
        <f>[1]Ренген!I289</f>
        <v>0</v>
      </c>
      <c r="E376" s="114"/>
      <c r="F376" s="114"/>
    </row>
    <row r="377" spans="1:6" ht="28.5" hidden="1" thickBot="1" x14ac:dyDescent="0.45">
      <c r="A377" s="7" t="s">
        <v>0</v>
      </c>
      <c r="B377" s="128">
        <f t="shared" si="12"/>
        <v>64399.999999999993</v>
      </c>
      <c r="C377" s="127">
        <f>SUM(C375:C376)</f>
        <v>6.4399999999999995</v>
      </c>
      <c r="D377" s="126">
        <f>SUM(D375:D376)</f>
        <v>0</v>
      </c>
      <c r="E377" s="108"/>
      <c r="F377" s="107"/>
    </row>
    <row r="378" spans="1:6" ht="28.5" hidden="1" thickBot="1" x14ac:dyDescent="0.45">
      <c r="A378" s="149" t="s">
        <v>61</v>
      </c>
      <c r="B378" s="148">
        <f t="shared" si="12"/>
        <v>33000</v>
      </c>
      <c r="C378" s="144">
        <v>3.3</v>
      </c>
      <c r="D378" s="147"/>
      <c r="E378" s="121"/>
      <c r="F378" s="120"/>
    </row>
    <row r="379" spans="1:6" ht="28.5" hidden="1" thickBot="1" x14ac:dyDescent="0.45">
      <c r="A379" s="146" t="s">
        <v>1</v>
      </c>
      <c r="B379" s="145">
        <f t="shared" si="12"/>
        <v>16400</v>
      </c>
      <c r="C379" s="144">
        <f>[1]Ренген!H296</f>
        <v>1.64</v>
      </c>
      <c r="D379" s="143">
        <f>[1]Ренген!I296</f>
        <v>0</v>
      </c>
      <c r="E379" s="114"/>
      <c r="F379" s="114"/>
    </row>
    <row r="380" spans="1:6" ht="28.5" hidden="1" thickBot="1" x14ac:dyDescent="0.45">
      <c r="A380" s="141" t="s">
        <v>0</v>
      </c>
      <c r="B380" s="140">
        <f t="shared" si="12"/>
        <v>49399.999999999993</v>
      </c>
      <c r="C380" s="139">
        <f>SUM(C378:C379)</f>
        <v>4.9399999999999995</v>
      </c>
      <c r="D380" s="138">
        <f>SUM(D378:D379)</f>
        <v>0</v>
      </c>
      <c r="E380" s="108"/>
      <c r="F380" s="107"/>
    </row>
    <row r="381" spans="1:6" ht="28.5" hidden="1" thickBot="1" x14ac:dyDescent="0.45">
      <c r="A381" s="137" t="s">
        <v>60</v>
      </c>
      <c r="B381" s="136">
        <f t="shared" si="12"/>
        <v>33000</v>
      </c>
      <c r="C381" s="135">
        <v>3.3</v>
      </c>
      <c r="D381" s="134"/>
      <c r="E381" s="121"/>
      <c r="F381" s="120"/>
    </row>
    <row r="382" spans="1:6" ht="28.5" hidden="1" thickBot="1" x14ac:dyDescent="0.45">
      <c r="A382" s="10" t="s">
        <v>1</v>
      </c>
      <c r="B382" s="132">
        <f t="shared" si="12"/>
        <v>400</v>
      </c>
      <c r="C382" s="131">
        <f>[1]Ренген!H300</f>
        <v>0.04</v>
      </c>
      <c r="D382" s="130">
        <f>[1]Ренген!I300</f>
        <v>0</v>
      </c>
      <c r="E382" s="114"/>
      <c r="F382" s="114"/>
    </row>
    <row r="383" spans="1:6" ht="28.5" hidden="1" thickBot="1" x14ac:dyDescent="0.45">
      <c r="A383" s="7" t="s">
        <v>0</v>
      </c>
      <c r="B383" s="128">
        <f t="shared" si="12"/>
        <v>33400</v>
      </c>
      <c r="C383" s="127">
        <f>SUM(C381:C382)</f>
        <v>3.34</v>
      </c>
      <c r="D383" s="126">
        <f>SUM(D381:D382)</f>
        <v>0</v>
      </c>
      <c r="E383" s="108"/>
      <c r="F383" s="107"/>
    </row>
    <row r="384" spans="1:6" ht="24" hidden="1" thickBot="1" x14ac:dyDescent="0.4">
      <c r="A384" s="124" t="s">
        <v>59</v>
      </c>
      <c r="B384" s="123"/>
      <c r="C384" s="116">
        <v>19300</v>
      </c>
      <c r="D384" s="122"/>
      <c r="E384" s="121"/>
      <c r="F384" s="120"/>
    </row>
    <row r="385" spans="1:6" ht="23.25" hidden="1" thickBot="1" x14ac:dyDescent="0.35">
      <c r="A385" s="118" t="s">
        <v>1</v>
      </c>
      <c r="B385" s="117"/>
      <c r="C385" s="116">
        <f>[1]Ренген!H308</f>
        <v>1.89</v>
      </c>
      <c r="D385" s="115">
        <f>[1]Ренген!I308</f>
        <v>0</v>
      </c>
      <c r="E385" s="114"/>
      <c r="F385" s="114"/>
    </row>
    <row r="386" spans="1:6" ht="24" hidden="1" thickBot="1" x14ac:dyDescent="0.4">
      <c r="A386" s="112" t="s">
        <v>0</v>
      </c>
      <c r="B386" s="111"/>
      <c r="C386" s="110">
        <f>SUM(C384:C385)</f>
        <v>19301.89</v>
      </c>
      <c r="D386" s="109">
        <f>SUM(D384:D385)</f>
        <v>0</v>
      </c>
      <c r="E386" s="108"/>
      <c r="F386" s="107"/>
    </row>
    <row r="387" spans="1:6" ht="29.25" customHeight="1" thickBot="1" x14ac:dyDescent="0.45">
      <c r="A387" s="33" t="s">
        <v>58</v>
      </c>
      <c r="B387" s="86"/>
      <c r="C387" s="85"/>
      <c r="D387" s="105"/>
      <c r="E387" s="88"/>
      <c r="F387" s="88"/>
    </row>
    <row r="388" spans="1:6" ht="32.25" customHeight="1" thickBot="1" x14ac:dyDescent="0.5">
      <c r="A388" s="82" t="s">
        <v>57</v>
      </c>
      <c r="B388" s="81">
        <f>C388*$B$15</f>
        <v>96199.999999999985</v>
      </c>
      <c r="C388" s="78">
        <v>9.6199999999999992</v>
      </c>
      <c r="D388" s="104">
        <f>C388/1.2*0.2</f>
        <v>1.6033333333333333</v>
      </c>
      <c r="E388" s="88"/>
      <c r="F388" s="88">
        <v>1.6</v>
      </c>
    </row>
    <row r="389" spans="1:6" ht="30.75" customHeight="1" thickBot="1" x14ac:dyDescent="0.5">
      <c r="A389" s="31" t="s">
        <v>1</v>
      </c>
      <c r="B389" s="79">
        <f>C389*$B$15</f>
        <v>76800</v>
      </c>
      <c r="C389" s="78">
        <v>7.68</v>
      </c>
      <c r="D389" s="103">
        <v>0.71</v>
      </c>
      <c r="E389" s="102">
        <v>0.68899999999999995</v>
      </c>
      <c r="F389" s="88">
        <v>1.67E-2</v>
      </c>
    </row>
    <row r="390" spans="1:6" ht="32.25" customHeight="1" thickBot="1" x14ac:dyDescent="0.5">
      <c r="A390" s="28" t="s">
        <v>0</v>
      </c>
      <c r="B390" s="76">
        <f>C390*$B$15</f>
        <v>172999.99999999997</v>
      </c>
      <c r="C390" s="27">
        <f>SUM(C388:C389)</f>
        <v>17.299999999999997</v>
      </c>
      <c r="D390" s="101">
        <f>SUM(D388:D389)</f>
        <v>2.3133333333333335</v>
      </c>
      <c r="E390" s="88"/>
      <c r="F390" s="88"/>
    </row>
    <row r="391" spans="1:6" ht="30.75" customHeight="1" thickBot="1" x14ac:dyDescent="0.45">
      <c r="A391" s="33" t="s">
        <v>56</v>
      </c>
      <c r="B391" s="100"/>
      <c r="C391" s="27"/>
      <c r="D391" s="99"/>
      <c r="E391" s="88"/>
      <c r="F391" s="88"/>
    </row>
    <row r="392" spans="1:6" ht="36" customHeight="1" thickBot="1" x14ac:dyDescent="0.5">
      <c r="A392" s="82" t="s">
        <v>55</v>
      </c>
      <c r="B392" s="98">
        <f>C392*$B$15</f>
        <v>201000</v>
      </c>
      <c r="C392" s="27">
        <v>20.100000000000001</v>
      </c>
      <c r="D392" s="97">
        <v>0</v>
      </c>
      <c r="E392" s="88"/>
      <c r="F392" s="88"/>
    </row>
    <row r="393" spans="1:6" ht="36" customHeight="1" thickBot="1" x14ac:dyDescent="0.5">
      <c r="A393" s="82" t="s">
        <v>54</v>
      </c>
      <c r="B393" s="96">
        <f>C393*$B$15</f>
        <v>39200</v>
      </c>
      <c r="C393" s="27">
        <v>3.92</v>
      </c>
      <c r="D393" s="95">
        <f>C393/1.2*0.2</f>
        <v>0.65333333333333332</v>
      </c>
      <c r="E393" s="88"/>
      <c r="F393" s="88"/>
    </row>
    <row r="394" spans="1:6" ht="32.25" customHeight="1" x14ac:dyDescent="0.45">
      <c r="A394" s="82" t="s">
        <v>52</v>
      </c>
      <c r="B394" s="93">
        <f>C394*$B$15</f>
        <v>64300</v>
      </c>
      <c r="C394" s="78">
        <v>6.43</v>
      </c>
      <c r="D394" s="92">
        <f>C394/1.2*0.2</f>
        <v>1.0716666666666668</v>
      </c>
      <c r="E394" s="88">
        <v>0</v>
      </c>
      <c r="F394" s="88">
        <v>1.07</v>
      </c>
    </row>
    <row r="395" spans="1:6" ht="34.5" customHeight="1" x14ac:dyDescent="0.45">
      <c r="A395" s="31" t="s">
        <v>1</v>
      </c>
      <c r="B395" s="79">
        <f>C395*$B$15</f>
        <v>900</v>
      </c>
      <c r="C395" s="91">
        <f>[1]ГБО!H32</f>
        <v>0.09</v>
      </c>
      <c r="D395" s="90">
        <f>[1]ГБО!I32</f>
        <v>0.01</v>
      </c>
      <c r="E395" s="88">
        <f>[1]ГБО!J32</f>
        <v>8.3999999999999995E-3</v>
      </c>
      <c r="F395" s="88">
        <v>0</v>
      </c>
    </row>
    <row r="396" spans="1:6" ht="36.75" customHeight="1" thickBot="1" x14ac:dyDescent="0.5">
      <c r="A396" s="28" t="s">
        <v>0</v>
      </c>
      <c r="B396" s="76">
        <f>C396*$B$15</f>
        <v>65199.999999999993</v>
      </c>
      <c r="C396" s="27">
        <f>SUM(C394:C395)</f>
        <v>6.52</v>
      </c>
      <c r="D396" s="89">
        <f>SUM(D394:D395)</f>
        <v>1.0816666666666668</v>
      </c>
      <c r="E396" s="88"/>
      <c r="F396" s="88"/>
    </row>
    <row r="397" spans="1:6" ht="41.25" hidden="1" customHeight="1" thickBot="1" x14ac:dyDescent="0.45">
      <c r="A397" s="33" t="s">
        <v>50</v>
      </c>
      <c r="B397" s="86"/>
      <c r="C397" s="85"/>
      <c r="D397" s="84"/>
      <c r="E397" s="80"/>
      <c r="F397" s="80"/>
    </row>
    <row r="398" spans="1:6" ht="43.5" hidden="1" customHeight="1" x14ac:dyDescent="0.45">
      <c r="A398" s="82" t="s">
        <v>49</v>
      </c>
      <c r="B398" s="81">
        <f t="shared" ref="B398:B409" si="13">C398*$B$15</f>
        <v>104500</v>
      </c>
      <c r="C398" s="78">
        <v>10.45</v>
      </c>
      <c r="D398" s="83"/>
      <c r="E398" s="80"/>
      <c r="F398" s="80"/>
    </row>
    <row r="399" spans="1:6" ht="35.25" hidden="1" customHeight="1" x14ac:dyDescent="0.45">
      <c r="A399" s="31" t="s">
        <v>1</v>
      </c>
      <c r="B399" s="79">
        <f t="shared" si="13"/>
        <v>95600</v>
      </c>
      <c r="C399" s="78">
        <f>'[1]УФО(РАО)'!H32</f>
        <v>9.56</v>
      </c>
      <c r="D399" s="66">
        <f>'[1]УФО(РАО)'!I32</f>
        <v>0.01</v>
      </c>
      <c r="E399" s="77"/>
      <c r="F399" s="77"/>
    </row>
    <row r="400" spans="1:6" ht="35.25" hidden="1" customHeight="1" thickBot="1" x14ac:dyDescent="0.5">
      <c r="A400" s="28" t="s">
        <v>0</v>
      </c>
      <c r="B400" s="76">
        <f t="shared" si="13"/>
        <v>200099.99999999997</v>
      </c>
      <c r="C400" s="27">
        <f>SUM(C398:C399)</f>
        <v>20.009999999999998</v>
      </c>
      <c r="D400" s="62">
        <f>SUM(D398:D399)</f>
        <v>0.01</v>
      </c>
      <c r="E400" s="74"/>
      <c r="F400" s="74"/>
    </row>
    <row r="401" spans="1:6" ht="37.5" hidden="1" customHeight="1" x14ac:dyDescent="0.45">
      <c r="A401" s="82" t="s">
        <v>48</v>
      </c>
      <c r="B401" s="81">
        <f t="shared" si="13"/>
        <v>104500</v>
      </c>
      <c r="C401" s="78">
        <v>10.45</v>
      </c>
      <c r="D401" s="70"/>
      <c r="E401" s="80"/>
      <c r="F401" s="80"/>
    </row>
    <row r="402" spans="1:6" ht="36" hidden="1" customHeight="1" x14ac:dyDescent="0.45">
      <c r="A402" s="31" t="s">
        <v>1</v>
      </c>
      <c r="B402" s="79">
        <f t="shared" si="13"/>
        <v>33800</v>
      </c>
      <c r="C402" s="78">
        <f>'[1]УФО(РАО)'!H44</f>
        <v>3.38</v>
      </c>
      <c r="D402" s="66">
        <f>'[1]УФО(РАО)'!I44</f>
        <v>0</v>
      </c>
      <c r="E402" s="77"/>
      <c r="F402" s="77"/>
    </row>
    <row r="403" spans="1:6" ht="42.75" hidden="1" customHeight="1" thickBot="1" x14ac:dyDescent="0.5">
      <c r="A403" s="28" t="s">
        <v>0</v>
      </c>
      <c r="B403" s="76">
        <f t="shared" si="13"/>
        <v>138299.99999999997</v>
      </c>
      <c r="C403" s="75">
        <f>SUM(C401:C402)</f>
        <v>13.829999999999998</v>
      </c>
      <c r="D403" s="62">
        <f>SUM(D401:D402)</f>
        <v>0</v>
      </c>
      <c r="E403" s="74"/>
      <c r="F403" s="74"/>
    </row>
    <row r="404" spans="1:6" ht="26.25" hidden="1" customHeight="1" x14ac:dyDescent="0.45">
      <c r="A404" s="73" t="s">
        <v>47</v>
      </c>
      <c r="B404" s="71">
        <f t="shared" si="13"/>
        <v>313300</v>
      </c>
      <c r="C404" s="55">
        <v>31.33</v>
      </c>
      <c r="D404" s="70"/>
      <c r="E404" s="69"/>
      <c r="F404" s="69"/>
    </row>
    <row r="405" spans="1:6" ht="26.25" hidden="1" customHeight="1" x14ac:dyDescent="0.45">
      <c r="A405" s="68" t="s">
        <v>1</v>
      </c>
      <c r="B405" s="67">
        <f t="shared" si="13"/>
        <v>539400</v>
      </c>
      <c r="C405" s="55">
        <f>'[1]УФО(РАО)'!H61</f>
        <v>53.94</v>
      </c>
      <c r="D405" s="66">
        <f>'[1]УФО(РАО)'!I61</f>
        <v>0</v>
      </c>
      <c r="E405" s="65"/>
      <c r="F405" s="65"/>
    </row>
    <row r="406" spans="1:6" ht="26.25" hidden="1" customHeight="1" thickBot="1" x14ac:dyDescent="0.5">
      <c r="A406" s="64" t="s">
        <v>0</v>
      </c>
      <c r="B406" s="63">
        <f t="shared" si="13"/>
        <v>852700</v>
      </c>
      <c r="C406" s="47">
        <f>SUM(C404:C405)</f>
        <v>85.27</v>
      </c>
      <c r="D406" s="62">
        <f>SUM(D404:D405)</f>
        <v>0</v>
      </c>
      <c r="E406" s="61"/>
      <c r="F406" s="61"/>
    </row>
    <row r="407" spans="1:6" ht="26.25" hidden="1" customHeight="1" x14ac:dyDescent="0.45">
      <c r="A407" s="72" t="s">
        <v>46</v>
      </c>
      <c r="B407" s="71">
        <f t="shared" si="13"/>
        <v>492200</v>
      </c>
      <c r="C407" s="55">
        <v>49.22</v>
      </c>
      <c r="D407" s="70"/>
      <c r="E407" s="69"/>
      <c r="F407" s="69"/>
    </row>
    <row r="408" spans="1:6" ht="26.25" hidden="1" customHeight="1" x14ac:dyDescent="0.45">
      <c r="A408" s="68" t="s">
        <v>1</v>
      </c>
      <c r="B408" s="67">
        <f t="shared" si="13"/>
        <v>539400</v>
      </c>
      <c r="C408" s="55">
        <f>'[1]УФО(РАО)'!H78</f>
        <v>53.94</v>
      </c>
      <c r="D408" s="66">
        <f>'[1]УФО(РАО)'!I78</f>
        <v>0</v>
      </c>
      <c r="E408" s="65"/>
      <c r="F408" s="65"/>
    </row>
    <row r="409" spans="1:6" ht="24.75" hidden="1" customHeight="1" thickBot="1" x14ac:dyDescent="0.5">
      <c r="A409" s="64" t="s">
        <v>0</v>
      </c>
      <c r="B409" s="63">
        <f t="shared" si="13"/>
        <v>1031600</v>
      </c>
      <c r="C409" s="47">
        <f>SUM(C407:C408)</f>
        <v>103.16</v>
      </c>
      <c r="D409" s="62">
        <f>SUM(D407:D408)</f>
        <v>0</v>
      </c>
      <c r="E409" s="61"/>
      <c r="F409" s="61"/>
    </row>
    <row r="410" spans="1:6" ht="24.75" hidden="1" customHeight="1" x14ac:dyDescent="0.45">
      <c r="A410" s="60" t="s">
        <v>45</v>
      </c>
      <c r="B410" s="59"/>
      <c r="C410" s="55">
        <v>38900</v>
      </c>
      <c r="D410" s="58"/>
      <c r="E410" s="53"/>
      <c r="F410" s="53"/>
    </row>
    <row r="411" spans="1:6" ht="24.75" hidden="1" customHeight="1" x14ac:dyDescent="0.45">
      <c r="A411" s="57" t="s">
        <v>1</v>
      </c>
      <c r="B411" s="56"/>
      <c r="C411" s="55" t="e">
        <f>#REF!</f>
        <v>#REF!</v>
      </c>
      <c r="D411" s="54" t="e">
        <f>#REF!</f>
        <v>#REF!</v>
      </c>
      <c r="E411" s="53"/>
      <c r="F411" s="53"/>
    </row>
    <row r="412" spans="1:6" ht="24.75" hidden="1" customHeight="1" thickBot="1" x14ac:dyDescent="0.45">
      <c r="A412" s="52" t="s">
        <v>0</v>
      </c>
      <c r="B412" s="51"/>
      <c r="C412" s="47" t="e">
        <f>SUM(C410:C411)</f>
        <v>#REF!</v>
      </c>
      <c r="D412" s="50" t="e">
        <f>SUM(D410:D411)</f>
        <v>#REF!</v>
      </c>
      <c r="E412" s="45"/>
      <c r="F412" s="45"/>
    </row>
    <row r="413" spans="1:6" ht="24.75" hidden="1" customHeight="1" thickBot="1" x14ac:dyDescent="0.4">
      <c r="A413" s="49" t="s">
        <v>44</v>
      </c>
      <c r="B413" s="48"/>
      <c r="C413" s="47"/>
      <c r="D413" s="46"/>
      <c r="E413" s="45"/>
      <c r="F413" s="45"/>
    </row>
    <row r="414" spans="1:6" ht="24.75" hidden="1" customHeight="1" x14ac:dyDescent="0.4">
      <c r="A414" s="44" t="s">
        <v>43</v>
      </c>
      <c r="B414" s="43">
        <f>C414*$B$15</f>
        <v>4500</v>
      </c>
      <c r="C414" s="39">
        <v>0.45</v>
      </c>
      <c r="D414" s="42"/>
      <c r="E414" s="37"/>
      <c r="F414" s="37"/>
    </row>
    <row r="415" spans="1:6" ht="24.75" hidden="1" customHeight="1" x14ac:dyDescent="0.4">
      <c r="A415" s="41" t="s">
        <v>1</v>
      </c>
      <c r="B415" s="40">
        <f>C415*$B$15</f>
        <v>1300</v>
      </c>
      <c r="C415" s="39">
        <v>0.13</v>
      </c>
      <c r="D415" s="38">
        <v>0.01</v>
      </c>
      <c r="E415" s="37"/>
      <c r="F415" s="37"/>
    </row>
    <row r="416" spans="1:6" ht="24.75" hidden="1" customHeight="1" thickBot="1" x14ac:dyDescent="0.35">
      <c r="A416" s="36" t="s">
        <v>0</v>
      </c>
      <c r="B416" s="35">
        <f>SUM(B414:B415)</f>
        <v>5800</v>
      </c>
      <c r="C416" s="25">
        <f>SUM(C414:C415)</f>
        <v>0.58000000000000007</v>
      </c>
      <c r="D416" s="34">
        <f>SUM(D414:D415)</f>
        <v>0.01</v>
      </c>
      <c r="E416" s="25"/>
      <c r="F416" s="25"/>
    </row>
    <row r="417" spans="1:6" ht="30" x14ac:dyDescent="0.4">
      <c r="A417" s="20"/>
      <c r="B417" s="20"/>
      <c r="C417" s="16"/>
      <c r="D417" s="19" t="s">
        <v>515</v>
      </c>
      <c r="E417" s="21"/>
      <c r="F417" s="19"/>
    </row>
    <row r="418" spans="1:6" x14ac:dyDescent="0.35">
      <c r="A418" s="15"/>
      <c r="B418" s="15"/>
      <c r="C418" s="16"/>
      <c r="D418" s="11"/>
      <c r="E418" s="19"/>
      <c r="F418" s="11"/>
    </row>
    <row r="419" spans="1:6" x14ac:dyDescent="0.35">
      <c r="A419" s="15"/>
      <c r="B419" s="15"/>
      <c r="C419" s="16"/>
      <c r="D419" s="11"/>
      <c r="E419" s="11"/>
      <c r="F419" s="11"/>
    </row>
    <row r="420" spans="1:6" x14ac:dyDescent="0.35">
      <c r="A420" s="15"/>
      <c r="B420" s="15"/>
      <c r="C420" s="16"/>
      <c r="D420" s="11"/>
      <c r="E420" s="11"/>
      <c r="F420" s="11"/>
    </row>
    <row r="421" spans="1:6" x14ac:dyDescent="0.35">
      <c r="A421" s="15"/>
      <c r="B421" s="15"/>
      <c r="C421" s="16"/>
      <c r="D421" s="11"/>
      <c r="E421" s="11"/>
      <c r="F421" s="11"/>
    </row>
    <row r="422" spans="1:6" x14ac:dyDescent="0.35">
      <c r="A422" s="15"/>
      <c r="B422" s="15"/>
      <c r="C422" s="16"/>
      <c r="D422" s="11"/>
      <c r="E422" s="11"/>
      <c r="F422" s="11"/>
    </row>
    <row r="423" spans="1:6" x14ac:dyDescent="0.35">
      <c r="A423" s="15"/>
      <c r="B423" s="15"/>
      <c r="C423" s="16"/>
      <c r="D423" s="11"/>
      <c r="E423" s="11"/>
      <c r="F423" s="11"/>
    </row>
    <row r="424" spans="1:6" x14ac:dyDescent="0.35">
      <c r="A424" s="15"/>
      <c r="B424" s="15"/>
      <c r="C424" s="16"/>
      <c r="D424" s="11"/>
      <c r="E424" s="11"/>
      <c r="F424" s="11"/>
    </row>
    <row r="425" spans="1:6" x14ac:dyDescent="0.35">
      <c r="A425" s="15"/>
      <c r="B425" s="15"/>
      <c r="C425" s="16"/>
      <c r="D425" s="11"/>
      <c r="E425" s="11"/>
      <c r="F425" s="11"/>
    </row>
    <row r="426" spans="1:6" x14ac:dyDescent="0.35">
      <c r="A426" s="15"/>
      <c r="B426" s="15"/>
      <c r="C426" s="16"/>
      <c r="D426" s="11"/>
      <c r="E426" s="11"/>
      <c r="F426" s="11"/>
    </row>
    <row r="427" spans="1:6" x14ac:dyDescent="0.35">
      <c r="A427" s="15"/>
      <c r="B427" s="15"/>
      <c r="C427" s="16"/>
      <c r="D427" s="11"/>
      <c r="E427" s="11"/>
      <c r="F427" s="11"/>
    </row>
    <row r="428" spans="1:6" x14ac:dyDescent="0.35">
      <c r="A428" s="15"/>
      <c r="B428" s="15"/>
      <c r="C428" s="16"/>
      <c r="D428" s="11"/>
      <c r="E428" s="11"/>
      <c r="F428" s="11"/>
    </row>
    <row r="429" spans="1:6" x14ac:dyDescent="0.35">
      <c r="A429" s="15"/>
      <c r="B429" s="15"/>
      <c r="C429" s="16"/>
      <c r="D429" s="11"/>
      <c r="E429" s="11"/>
      <c r="F429" s="11"/>
    </row>
    <row r="430" spans="1:6" x14ac:dyDescent="0.35">
      <c r="A430" s="15"/>
      <c r="B430" s="15"/>
      <c r="C430" s="16"/>
      <c r="D430" s="11"/>
      <c r="E430" s="11"/>
      <c r="F430" s="11"/>
    </row>
    <row r="431" spans="1:6" x14ac:dyDescent="0.35">
      <c r="A431" s="15"/>
      <c r="B431" s="15"/>
      <c r="C431" s="16"/>
      <c r="D431" s="11"/>
      <c r="E431" s="11"/>
      <c r="F431" s="11"/>
    </row>
    <row r="432" spans="1:6" x14ac:dyDescent="0.35">
      <c r="A432" s="15"/>
      <c r="B432" s="15"/>
      <c r="C432" s="16"/>
      <c r="D432" s="11"/>
      <c r="E432" s="11"/>
      <c r="F432" s="11"/>
    </row>
    <row r="433" spans="1:6" x14ac:dyDescent="0.35">
      <c r="A433" s="15"/>
      <c r="B433" s="15"/>
      <c r="C433" s="16"/>
      <c r="D433" s="11"/>
      <c r="E433" s="11"/>
      <c r="F433" s="11"/>
    </row>
    <row r="434" spans="1:6" x14ac:dyDescent="0.35">
      <c r="A434" s="15"/>
      <c r="B434" s="15"/>
      <c r="C434" s="16"/>
      <c r="D434" s="11"/>
      <c r="E434" s="11"/>
      <c r="F434" s="11"/>
    </row>
    <row r="435" spans="1:6" x14ac:dyDescent="0.35">
      <c r="A435" s="15"/>
      <c r="B435" s="15"/>
      <c r="C435" s="16"/>
      <c r="D435" s="11"/>
      <c r="E435" s="11"/>
      <c r="F435" s="11"/>
    </row>
    <row r="436" spans="1:6" x14ac:dyDescent="0.35">
      <c r="A436" s="15"/>
      <c r="B436" s="15"/>
      <c r="C436" s="16"/>
      <c r="D436" s="11"/>
      <c r="E436" s="11"/>
      <c r="F436" s="11"/>
    </row>
    <row r="437" spans="1:6" x14ac:dyDescent="0.35">
      <c r="A437" s="15"/>
      <c r="B437" s="15"/>
      <c r="C437" s="16"/>
      <c r="D437" s="11"/>
      <c r="E437" s="11"/>
      <c r="F437" s="11"/>
    </row>
    <row r="438" spans="1:6" x14ac:dyDescent="0.35">
      <c r="A438" s="15"/>
      <c r="B438" s="15"/>
      <c r="C438" s="16"/>
      <c r="D438" s="11"/>
      <c r="E438" s="11"/>
      <c r="F438" s="11"/>
    </row>
    <row r="439" spans="1:6" x14ac:dyDescent="0.35">
      <c r="A439" s="15"/>
      <c r="B439" s="15"/>
      <c r="C439" s="16"/>
      <c r="D439" s="11"/>
      <c r="E439" s="11"/>
      <c r="F439" s="11"/>
    </row>
    <row r="440" spans="1:6" x14ac:dyDescent="0.35">
      <c r="A440" s="15"/>
      <c r="B440" s="15"/>
      <c r="C440" s="16"/>
      <c r="D440" s="11"/>
      <c r="E440" s="11"/>
      <c r="F440" s="11"/>
    </row>
    <row r="441" spans="1:6" x14ac:dyDescent="0.35">
      <c r="A441" s="15"/>
      <c r="B441" s="15"/>
      <c r="C441" s="16"/>
      <c r="D441" s="11"/>
      <c r="E441" s="11"/>
      <c r="F441" s="11"/>
    </row>
    <row r="442" spans="1:6" x14ac:dyDescent="0.35">
      <c r="A442" s="15"/>
      <c r="B442" s="15"/>
      <c r="C442" s="16"/>
      <c r="D442" s="11"/>
      <c r="E442" s="11"/>
      <c r="F442" s="11"/>
    </row>
    <row r="443" spans="1:6" x14ac:dyDescent="0.35">
      <c r="E443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10" orientation="portrait" horizontalDpi="120" verticalDpi="144" r:id="rId1"/>
  <headerFooter alignWithMargins="0"/>
  <rowBreaks count="8" manualBreakCount="8">
    <brk id="58" max="2" man="1"/>
    <brk id="89" max="2" man="1"/>
    <brk id="135" max="2" man="1"/>
    <brk id="174" max="2" man="1"/>
    <brk id="224" max="2" man="1"/>
    <brk id="252" max="2" man="1"/>
    <brk id="293" max="2" man="1"/>
    <brk id="335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C524-7768-4548-92C6-6564EE3A51E3}">
  <sheetPr>
    <tabColor rgb="FF00FFFF"/>
    <pageSetUpPr fitToPage="1"/>
  </sheetPr>
  <dimension ref="A1:H120"/>
  <sheetViews>
    <sheetView topLeftCell="A29" zoomScale="60" zoomScaleNormal="60" workbookViewId="0">
      <selection activeCell="C17" sqref="C17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272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545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79" t="s">
        <v>546</v>
      </c>
      <c r="B17" s="249">
        <f>C17*$B$15</f>
        <v>185200</v>
      </c>
      <c r="C17" s="253">
        <v>18.52</v>
      </c>
      <c r="D17" s="251"/>
      <c r="E17" s="251"/>
      <c r="F17" s="251"/>
      <c r="G17" s="119"/>
    </row>
    <row r="18" spans="1:7" ht="44.25" customHeight="1" thickBot="1" x14ac:dyDescent="0.4">
      <c r="A18" s="600" t="s">
        <v>1</v>
      </c>
      <c r="B18" s="256"/>
      <c r="C18" s="240">
        <f>[8]проктология!H28</f>
        <v>1.44</v>
      </c>
      <c r="D18" s="1470">
        <f>F18+E18</f>
        <v>0.04</v>
      </c>
      <c r="E18" s="1471">
        <f>[8]проктология!I28</f>
        <v>0.04</v>
      </c>
      <c r="F18" s="251"/>
      <c r="G18" s="119"/>
    </row>
    <row r="19" spans="1:7" ht="42.75" customHeight="1" thickBot="1" x14ac:dyDescent="0.4">
      <c r="A19" s="1477" t="s">
        <v>523</v>
      </c>
      <c r="B19" s="1511"/>
      <c r="C19" s="240">
        <f>C17+C18</f>
        <v>19.96</v>
      </c>
      <c r="D19" s="1470">
        <f>D18</f>
        <v>0.04</v>
      </c>
      <c r="E19" s="251"/>
      <c r="F19" s="251"/>
      <c r="G19" s="119"/>
    </row>
    <row r="20" spans="1:7" ht="48.75" customHeight="1" x14ac:dyDescent="0.35">
      <c r="A20" s="1479" t="s">
        <v>547</v>
      </c>
      <c r="B20" s="249">
        <f>C20*$B$15</f>
        <v>155100</v>
      </c>
      <c r="C20" s="253">
        <v>15.51</v>
      </c>
      <c r="D20" s="251"/>
      <c r="E20" s="251"/>
      <c r="F20" s="251"/>
      <c r="G20" s="119"/>
    </row>
    <row r="21" spans="1:7" ht="48.75" customHeight="1" x14ac:dyDescent="0.35">
      <c r="A21" s="1469" t="s">
        <v>1</v>
      </c>
      <c r="B21" s="254"/>
      <c r="C21" s="240">
        <f>[8]проктология!H29</f>
        <v>1.44</v>
      </c>
      <c r="D21" s="1470">
        <f>E21+F21</f>
        <v>0.04</v>
      </c>
      <c r="E21" s="1471">
        <f>[8]проктология!I29</f>
        <v>0.04</v>
      </c>
      <c r="F21" s="251"/>
      <c r="G21" s="119"/>
    </row>
    <row r="22" spans="1:7" ht="48.75" customHeight="1" thickBot="1" x14ac:dyDescent="0.4">
      <c r="A22" s="1472" t="s">
        <v>523</v>
      </c>
      <c r="B22" s="1473"/>
      <c r="C22" s="240">
        <f>C20+C21</f>
        <v>16.95</v>
      </c>
      <c r="D22" s="1470">
        <f>D21</f>
        <v>0.04</v>
      </c>
      <c r="E22" s="251"/>
      <c r="F22" s="251"/>
      <c r="G22" s="119"/>
    </row>
    <row r="23" spans="1:7" ht="52.5" customHeight="1" x14ac:dyDescent="0.4">
      <c r="A23" s="1475" t="s">
        <v>548</v>
      </c>
      <c r="B23" s="249">
        <f>C23*$B$15</f>
        <v>77600</v>
      </c>
      <c r="C23" s="240">
        <v>7.76</v>
      </c>
      <c r="D23" s="239"/>
      <c r="E23" s="239"/>
      <c r="F23" s="239"/>
      <c r="G23" s="238"/>
    </row>
    <row r="24" spans="1:7" ht="41.25" customHeight="1" thickBot="1" x14ac:dyDescent="0.4">
      <c r="A24" s="600" t="s">
        <v>1</v>
      </c>
      <c r="B24" s="244">
        <f>C24*$B$15</f>
        <v>45100</v>
      </c>
      <c r="C24" s="240">
        <f>[8]проктология!H30</f>
        <v>4.51</v>
      </c>
      <c r="D24" s="239">
        <f>E24+F24</f>
        <v>0.41</v>
      </c>
      <c r="E24" s="1476">
        <f>[8]проктология!I30</f>
        <v>0.41</v>
      </c>
      <c r="F24" s="239"/>
      <c r="G24" s="238"/>
    </row>
    <row r="25" spans="1:7" ht="40.5" customHeight="1" thickBot="1" x14ac:dyDescent="0.4">
      <c r="A25" s="1477" t="s">
        <v>523</v>
      </c>
      <c r="B25" s="244">
        <f>C25*$B$15</f>
        <v>122700</v>
      </c>
      <c r="C25" s="240">
        <f>C23+C24</f>
        <v>12.27</v>
      </c>
      <c r="D25" s="239">
        <f>D24</f>
        <v>0.41</v>
      </c>
      <c r="E25" s="239"/>
      <c r="F25" s="239"/>
      <c r="G25" s="238"/>
    </row>
    <row r="26" spans="1:7" ht="50.25" customHeight="1" x14ac:dyDescent="0.4">
      <c r="A26" s="1475" t="s">
        <v>349</v>
      </c>
      <c r="B26" s="244">
        <f>C26*$B$15</f>
        <v>336300</v>
      </c>
      <c r="C26" s="240">
        <v>33.630000000000003</v>
      </c>
      <c r="D26" s="239"/>
      <c r="E26" s="239"/>
      <c r="F26" s="239"/>
      <c r="G26" s="238"/>
    </row>
    <row r="27" spans="1:7" ht="48" customHeight="1" thickBot="1" x14ac:dyDescent="0.4">
      <c r="A27" s="600" t="s">
        <v>1</v>
      </c>
      <c r="B27" s="244">
        <f>C27*$B$15</f>
        <v>10100</v>
      </c>
      <c r="C27" s="240">
        <f>[8]проктология!H31</f>
        <v>1.01</v>
      </c>
      <c r="D27" s="239">
        <f>E27+F27</f>
        <v>0.09</v>
      </c>
      <c r="E27" s="1476">
        <f>[8]проктология!I31</f>
        <v>0.09</v>
      </c>
      <c r="F27" s="239"/>
      <c r="G27" s="238"/>
    </row>
    <row r="28" spans="1:7" ht="39" customHeight="1" thickBot="1" x14ac:dyDescent="0.4">
      <c r="A28" s="1478" t="s">
        <v>523</v>
      </c>
      <c r="B28" s="244"/>
      <c r="C28" s="247">
        <f>C26+C27</f>
        <v>34.64</v>
      </c>
      <c r="D28" s="239">
        <f>D27</f>
        <v>0.09</v>
      </c>
      <c r="E28" s="239"/>
      <c r="F28" s="239"/>
      <c r="G28" s="238"/>
    </row>
    <row r="29" spans="1:7" ht="50.25" customHeight="1" x14ac:dyDescent="0.35">
      <c r="A29" s="1479" t="s">
        <v>549</v>
      </c>
      <c r="B29" s="244">
        <f>C29*$B$15</f>
        <v>379300</v>
      </c>
      <c r="C29" s="240">
        <v>37.93</v>
      </c>
      <c r="D29" s="239"/>
      <c r="E29" s="239"/>
      <c r="F29" s="239"/>
      <c r="G29" s="238"/>
    </row>
    <row r="30" spans="1:7" ht="39" customHeight="1" thickBot="1" x14ac:dyDescent="0.4">
      <c r="A30" s="1469" t="s">
        <v>1</v>
      </c>
      <c r="B30" s="1480">
        <f>C30*$B$15</f>
        <v>36200</v>
      </c>
      <c r="C30" s="1481">
        <f>[8]проктология!H32</f>
        <v>3.62</v>
      </c>
      <c r="D30" s="1482">
        <f>E30+F30</f>
        <v>0.33</v>
      </c>
      <c r="E30" s="1483">
        <f>[8]проктология!I32</f>
        <v>0.33</v>
      </c>
      <c r="F30" s="1482"/>
      <c r="G30" s="238"/>
    </row>
    <row r="31" spans="1:7" ht="39" customHeight="1" thickBot="1" x14ac:dyDescent="0.4">
      <c r="A31" s="1478" t="s">
        <v>523</v>
      </c>
      <c r="B31" s="1484"/>
      <c r="C31" s="1485">
        <f>C29+C30</f>
        <v>41.55</v>
      </c>
      <c r="D31" s="1486">
        <f>D30</f>
        <v>0.33</v>
      </c>
      <c r="E31" s="1486"/>
      <c r="F31" s="1487"/>
      <c r="G31" s="238"/>
    </row>
    <row r="32" spans="1:7" ht="63" customHeight="1" thickBot="1" x14ac:dyDescent="0.4">
      <c r="A32" s="1479" t="s">
        <v>550</v>
      </c>
      <c r="B32" s="1474" t="s">
        <v>524</v>
      </c>
      <c r="C32" s="1488">
        <v>37.93</v>
      </c>
      <c r="D32" s="1474"/>
      <c r="E32" s="1474"/>
      <c r="F32" s="1489"/>
      <c r="G32" s="238"/>
    </row>
    <row r="33" spans="1:7" ht="39" customHeight="1" thickBot="1" x14ac:dyDescent="0.4">
      <c r="A33" s="600" t="s">
        <v>1</v>
      </c>
      <c r="B33" s="600" t="s">
        <v>1</v>
      </c>
      <c r="C33" s="1490">
        <f>[8]проктология!H33</f>
        <v>5.0199999999999996</v>
      </c>
      <c r="D33" s="1491">
        <f>E33+F33</f>
        <v>0.46</v>
      </c>
      <c r="E33" s="1491">
        <f>[8]проктология!I33</f>
        <v>0.46</v>
      </c>
      <c r="F33" s="1478"/>
      <c r="G33" s="238"/>
    </row>
    <row r="34" spans="1:7" ht="39" customHeight="1" thickBot="1" x14ac:dyDescent="0.4">
      <c r="A34" s="1478" t="s">
        <v>523</v>
      </c>
      <c r="B34" s="1477" t="s">
        <v>523</v>
      </c>
      <c r="C34" s="1513">
        <f>C32+C33</f>
        <v>42.95</v>
      </c>
      <c r="D34" s="1478"/>
      <c r="E34" s="1478"/>
      <c r="F34" s="1478"/>
      <c r="G34" s="238"/>
    </row>
    <row r="35" spans="1:7" ht="70.5" customHeight="1" x14ac:dyDescent="0.35">
      <c r="A35" s="1506"/>
      <c r="B35" s="1497"/>
      <c r="C35" s="1498"/>
      <c r="D35" s="1499"/>
      <c r="E35" s="1499"/>
      <c r="F35" s="1499"/>
      <c r="G35" s="238"/>
    </row>
    <row r="36" spans="1:7" ht="35.25" customHeight="1" x14ac:dyDescent="0.35">
      <c r="A36" s="1506"/>
      <c r="B36" s="1497"/>
      <c r="C36" s="1498"/>
      <c r="D36" s="1499"/>
      <c r="E36" s="1499"/>
      <c r="F36" s="1499"/>
      <c r="G36" s="238"/>
    </row>
    <row r="37" spans="1:7" ht="33.75" customHeight="1" x14ac:dyDescent="0.35">
      <c r="A37" s="24" t="s">
        <v>37</v>
      </c>
      <c r="B37" s="24"/>
      <c r="C37" s="23" t="s">
        <v>36</v>
      </c>
      <c r="D37" s="11"/>
      <c r="E37" s="11"/>
      <c r="F37" s="11"/>
      <c r="G37" s="11"/>
    </row>
    <row r="38" spans="1:7" ht="30" x14ac:dyDescent="0.4">
      <c r="A38" s="22"/>
      <c r="B38" s="22"/>
      <c r="C38" s="1246"/>
      <c r="D38" s="21"/>
      <c r="E38" s="11"/>
      <c r="F38" s="21"/>
      <c r="G38" s="21"/>
    </row>
    <row r="39" spans="1:7" ht="30" x14ac:dyDescent="0.4">
      <c r="A39" s="20"/>
      <c r="B39" s="20"/>
      <c r="C39" s="16"/>
      <c r="D39" s="19" t="s">
        <v>515</v>
      </c>
      <c r="E39" s="21"/>
      <c r="F39" s="19"/>
      <c r="G39" s="19"/>
    </row>
    <row r="40" spans="1:7" x14ac:dyDescent="0.35">
      <c r="A40" s="15"/>
      <c r="B40" s="15"/>
      <c r="C40" s="16"/>
      <c r="D40" s="11"/>
      <c r="E40" s="19"/>
      <c r="F40" s="11"/>
      <c r="G40" s="11"/>
    </row>
    <row r="41" spans="1:7" x14ac:dyDescent="0.35">
      <c r="A41" s="15"/>
      <c r="B41" s="15"/>
      <c r="C41" s="16"/>
      <c r="D41" s="11"/>
      <c r="E41" s="11"/>
      <c r="F41" s="11"/>
      <c r="G41" s="11"/>
    </row>
    <row r="42" spans="1:7" x14ac:dyDescent="0.35">
      <c r="A42" s="15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A60" s="15"/>
      <c r="B60" s="15"/>
      <c r="C60" s="16"/>
      <c r="D60" s="11"/>
      <c r="E60" s="11"/>
      <c r="F60" s="11"/>
      <c r="G60" s="11"/>
    </row>
    <row r="61" spans="1:7" x14ac:dyDescent="0.35">
      <c r="A61" s="15"/>
      <c r="B61" s="15"/>
      <c r="C61" s="16"/>
      <c r="D61" s="11"/>
      <c r="E61" s="11"/>
      <c r="F61" s="11"/>
      <c r="G61" s="11"/>
    </row>
    <row r="62" spans="1:7" x14ac:dyDescent="0.35">
      <c r="A62" s="15"/>
      <c r="B62" s="15"/>
      <c r="C62" s="16"/>
      <c r="D62" s="11"/>
      <c r="E62" s="11"/>
      <c r="F62" s="11"/>
      <c r="G62" s="11"/>
    </row>
    <row r="63" spans="1:7" x14ac:dyDescent="0.35">
      <c r="A63" s="15"/>
      <c r="B63" s="15"/>
      <c r="C63" s="16"/>
      <c r="D63" s="11"/>
      <c r="E63" s="11"/>
      <c r="F63" s="11"/>
      <c r="G63" s="11"/>
    </row>
    <row r="64" spans="1:7" x14ac:dyDescent="0.35">
      <c r="A64" s="15"/>
      <c r="B64" s="15"/>
      <c r="C64" s="16"/>
      <c r="D64" s="11"/>
      <c r="E64" s="11"/>
      <c r="F64" s="11"/>
      <c r="G64" s="11"/>
    </row>
    <row r="65" spans="5:7" x14ac:dyDescent="0.35">
      <c r="E65" s="11"/>
      <c r="G65" s="11"/>
    </row>
    <row r="66" spans="5:7" x14ac:dyDescent="0.35">
      <c r="G66" s="11"/>
    </row>
    <row r="67" spans="5:7" x14ac:dyDescent="0.35">
      <c r="G67" s="11"/>
    </row>
    <row r="68" spans="5:7" x14ac:dyDescent="0.35">
      <c r="G68" s="11"/>
    </row>
    <row r="69" spans="5:7" x14ac:dyDescent="0.35">
      <c r="G69" s="11"/>
    </row>
    <row r="70" spans="5:7" x14ac:dyDescent="0.35">
      <c r="G70" s="11"/>
    </row>
    <row r="71" spans="5:7" x14ac:dyDescent="0.35">
      <c r="G71" s="11"/>
    </row>
    <row r="72" spans="5:7" x14ac:dyDescent="0.35">
      <c r="G72" s="11"/>
    </row>
    <row r="73" spans="5:7" x14ac:dyDescent="0.35">
      <c r="G73" s="11"/>
    </row>
    <row r="74" spans="5:7" x14ac:dyDescent="0.35">
      <c r="G74" s="11"/>
    </row>
    <row r="75" spans="5:7" x14ac:dyDescent="0.35">
      <c r="G75" s="11"/>
    </row>
    <row r="76" spans="5:7" x14ac:dyDescent="0.35">
      <c r="G76" s="11"/>
    </row>
    <row r="77" spans="5:7" x14ac:dyDescent="0.35">
      <c r="G77" s="11"/>
    </row>
    <row r="78" spans="5:7" x14ac:dyDescent="0.35">
      <c r="G78" s="11"/>
    </row>
    <row r="79" spans="5:7" x14ac:dyDescent="0.35">
      <c r="G79" s="11"/>
    </row>
    <row r="80" spans="5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  <row r="116" spans="7:7" x14ac:dyDescent="0.35">
      <c r="G116" s="11"/>
    </row>
    <row r="117" spans="7:7" x14ac:dyDescent="0.35">
      <c r="G117" s="11"/>
    </row>
    <row r="118" spans="7:7" x14ac:dyDescent="0.35">
      <c r="G118" s="11"/>
    </row>
    <row r="119" spans="7:7" x14ac:dyDescent="0.35">
      <c r="G119" s="11"/>
    </row>
    <row r="120" spans="7:7" x14ac:dyDescent="0.35">
      <c r="G120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28" orientation="portrait" horizontalDpi="120" verticalDpi="14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1EA1-9667-44E8-BB19-C0B7B0DA72CB}">
  <sheetPr>
    <tabColor rgb="FFFFC000"/>
    <pageSetUpPr fitToPage="1"/>
  </sheetPr>
  <dimension ref="A1:H121"/>
  <sheetViews>
    <sheetView topLeftCell="A24" zoomScale="60" zoomScaleNormal="60" workbookViewId="0">
      <selection activeCell="G19" sqref="G19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530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531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79" t="s">
        <v>539</v>
      </c>
      <c r="B17" s="249">
        <f>C17*$B$15</f>
        <v>254100</v>
      </c>
      <c r="C17" s="253">
        <v>25.41</v>
      </c>
      <c r="D17" s="251"/>
      <c r="E17" s="251"/>
      <c r="F17" s="251"/>
      <c r="G17" s="119"/>
    </row>
    <row r="18" spans="1:7" ht="44.25" customHeight="1" thickBot="1" x14ac:dyDescent="0.4">
      <c r="A18" s="600" t="s">
        <v>1</v>
      </c>
      <c r="B18" s="256"/>
      <c r="C18" s="240">
        <f>[9]консультации!H18</f>
        <v>0.41899999999999998</v>
      </c>
      <c r="D18" s="1470">
        <f>F18+E18</f>
        <v>3.44E-2</v>
      </c>
      <c r="E18" s="1471">
        <f>[9]консультации!I18</f>
        <v>3.44E-2</v>
      </c>
      <c r="F18" s="251"/>
      <c r="G18" s="119"/>
    </row>
    <row r="19" spans="1:7" ht="42.75" customHeight="1" thickBot="1" x14ac:dyDescent="0.4">
      <c r="A19" s="1477" t="s">
        <v>523</v>
      </c>
      <c r="B19" s="1511"/>
      <c r="C19" s="240">
        <f>C17+C18</f>
        <v>25.829000000000001</v>
      </c>
      <c r="D19" s="1470">
        <f>D18</f>
        <v>3.44E-2</v>
      </c>
      <c r="E19" s="251"/>
      <c r="F19" s="251"/>
      <c r="G19" s="119"/>
    </row>
    <row r="20" spans="1:7" ht="48.75" customHeight="1" x14ac:dyDescent="0.35">
      <c r="A20" s="1479" t="s">
        <v>532</v>
      </c>
      <c r="B20" s="249">
        <f>C20*$B$15</f>
        <v>284600</v>
      </c>
      <c r="C20" s="253">
        <v>28.46</v>
      </c>
      <c r="D20" s="251"/>
      <c r="E20" s="251"/>
      <c r="F20" s="251"/>
      <c r="G20" s="119"/>
    </row>
    <row r="21" spans="1:7" ht="48.75" customHeight="1" x14ac:dyDescent="0.35">
      <c r="A21" s="1469" t="s">
        <v>1</v>
      </c>
      <c r="B21" s="254"/>
      <c r="C21" s="240">
        <f>[9]консультации!H18</f>
        <v>0.41899999999999998</v>
      </c>
      <c r="D21" s="1470">
        <f>E21+F21</f>
        <v>3.44E-2</v>
      </c>
      <c r="E21" s="1471">
        <f>[9]консультации!I18</f>
        <v>3.44E-2</v>
      </c>
      <c r="F21" s="251"/>
      <c r="G21" s="119"/>
    </row>
    <row r="22" spans="1:7" ht="48.75" customHeight="1" thickBot="1" x14ac:dyDescent="0.4">
      <c r="A22" s="1472" t="s">
        <v>523</v>
      </c>
      <c r="B22" s="1473"/>
      <c r="C22" s="240">
        <f>C20+C21</f>
        <v>28.879000000000001</v>
      </c>
      <c r="D22" s="1470">
        <f>D21</f>
        <v>3.44E-2</v>
      </c>
      <c r="E22" s="251"/>
      <c r="F22" s="251"/>
      <c r="G22" s="119"/>
    </row>
    <row r="23" spans="1:7" ht="52.5" customHeight="1" x14ac:dyDescent="0.35">
      <c r="A23" s="1479" t="s">
        <v>541</v>
      </c>
      <c r="B23" s="249">
        <f>C23*$B$15</f>
        <v>200100.00000000003</v>
      </c>
      <c r="C23" s="240">
        <v>20.010000000000002</v>
      </c>
      <c r="D23" s="239"/>
      <c r="E23" s="239"/>
      <c r="F23" s="239"/>
      <c r="G23" s="238"/>
    </row>
    <row r="24" spans="1:7" ht="41.25" customHeight="1" thickBot="1" x14ac:dyDescent="0.4">
      <c r="A24" s="600" t="s">
        <v>1</v>
      </c>
      <c r="B24" s="244">
        <f>C24*$B$15</f>
        <v>4190</v>
      </c>
      <c r="C24" s="240">
        <f>[9]консультации!H18</f>
        <v>0.41899999999999998</v>
      </c>
      <c r="D24" s="239">
        <f>E24+F24</f>
        <v>3.44E-2</v>
      </c>
      <c r="E24" s="1476">
        <f>[9]консультации!I18</f>
        <v>3.44E-2</v>
      </c>
      <c r="F24" s="239"/>
      <c r="G24" s="238"/>
    </row>
    <row r="25" spans="1:7" ht="45.75" customHeight="1" thickBot="1" x14ac:dyDescent="0.4">
      <c r="A25" s="1477" t="s">
        <v>523</v>
      </c>
      <c r="B25" s="244">
        <f>C25*$B$15</f>
        <v>204290.00000000003</v>
      </c>
      <c r="C25" s="240">
        <f>C23+C24</f>
        <v>20.429000000000002</v>
      </c>
      <c r="D25" s="239">
        <f>D24</f>
        <v>3.44E-2</v>
      </c>
      <c r="E25" s="239"/>
      <c r="F25" s="239"/>
      <c r="G25" s="238"/>
    </row>
    <row r="26" spans="1:7" ht="56.25" customHeight="1" x14ac:dyDescent="0.35">
      <c r="A26" s="1479" t="s">
        <v>534</v>
      </c>
      <c r="B26" s="244">
        <f>C26*$B$15</f>
        <v>225600</v>
      </c>
      <c r="C26" s="240">
        <v>22.56</v>
      </c>
      <c r="D26" s="239"/>
      <c r="E26" s="239"/>
      <c r="F26" s="239"/>
      <c r="G26" s="238"/>
    </row>
    <row r="27" spans="1:7" ht="48" customHeight="1" thickBot="1" x14ac:dyDescent="0.4">
      <c r="A27" s="600" t="s">
        <v>1</v>
      </c>
      <c r="B27" s="244">
        <f>C27*$B$15</f>
        <v>4190</v>
      </c>
      <c r="C27" s="240">
        <f>[9]консультации!H18</f>
        <v>0.41899999999999998</v>
      </c>
      <c r="D27" s="239">
        <f>E27+F27</f>
        <v>3.44E-2</v>
      </c>
      <c r="E27" s="1476">
        <f>[9]консультации!I18</f>
        <v>3.44E-2</v>
      </c>
      <c r="F27" s="239"/>
      <c r="G27" s="238"/>
    </row>
    <row r="28" spans="1:7" ht="39" customHeight="1" thickBot="1" x14ac:dyDescent="0.4">
      <c r="A28" s="1478" t="s">
        <v>523</v>
      </c>
      <c r="B28" s="244"/>
      <c r="C28" s="247">
        <f>C26+C27</f>
        <v>22.978999999999999</v>
      </c>
      <c r="D28" s="239">
        <f>D27</f>
        <v>3.44E-2</v>
      </c>
      <c r="E28" s="239"/>
      <c r="F28" s="239"/>
      <c r="G28" s="238"/>
    </row>
    <row r="29" spans="1:7" ht="57.75" customHeight="1" x14ac:dyDescent="0.35">
      <c r="A29" s="1479" t="s">
        <v>535</v>
      </c>
      <c r="B29" s="244">
        <f>C29*$B$15</f>
        <v>190600</v>
      </c>
      <c r="C29" s="240">
        <v>19.059999999999999</v>
      </c>
      <c r="D29" s="239"/>
      <c r="E29" s="239"/>
      <c r="F29" s="239"/>
      <c r="G29" s="238"/>
    </row>
    <row r="30" spans="1:7" ht="39" customHeight="1" thickBot="1" x14ac:dyDescent="0.4">
      <c r="A30" s="600" t="s">
        <v>1</v>
      </c>
      <c r="B30" s="244">
        <f>C30*$B$15</f>
        <v>4190</v>
      </c>
      <c r="C30" s="240">
        <f>[9]консультации!H18</f>
        <v>0.41899999999999998</v>
      </c>
      <c r="D30" s="239">
        <f>E30+F30</f>
        <v>3.44E-2</v>
      </c>
      <c r="E30" s="1476">
        <f>[9]консультации!I18</f>
        <v>3.44E-2</v>
      </c>
      <c r="F30" s="239"/>
      <c r="G30" s="238"/>
    </row>
    <row r="31" spans="1:7" ht="39" customHeight="1" thickBot="1" x14ac:dyDescent="0.4">
      <c r="A31" s="1478" t="s">
        <v>523</v>
      </c>
      <c r="B31" s="244"/>
      <c r="C31" s="247">
        <f>C29+C30</f>
        <v>19.478999999999999</v>
      </c>
      <c r="D31" s="239">
        <f>D30</f>
        <v>3.44E-2</v>
      </c>
      <c r="E31" s="239"/>
      <c r="F31" s="239"/>
      <c r="G31" s="238"/>
    </row>
    <row r="32" spans="1:7" ht="51.75" customHeight="1" x14ac:dyDescent="0.35">
      <c r="A32" s="1479" t="s">
        <v>542</v>
      </c>
      <c r="B32" s="249">
        <f>C32*$B$15</f>
        <v>127100.00000000001</v>
      </c>
      <c r="C32" s="253">
        <v>12.71</v>
      </c>
      <c r="D32" s="251"/>
      <c r="E32" s="251"/>
      <c r="F32" s="251"/>
      <c r="G32" s="238"/>
    </row>
    <row r="33" spans="1:7" ht="39" customHeight="1" thickBot="1" x14ac:dyDescent="0.4">
      <c r="A33" s="600" t="s">
        <v>1</v>
      </c>
      <c r="B33" s="256"/>
      <c r="C33" s="240">
        <f>[9]консультации!H18</f>
        <v>0.41899999999999998</v>
      </c>
      <c r="D33" s="1470">
        <f>F33+E33</f>
        <v>3.44E-2</v>
      </c>
      <c r="E33" s="1471">
        <f>[9]консультации!I18</f>
        <v>3.44E-2</v>
      </c>
      <c r="F33" s="251"/>
      <c r="G33" s="238"/>
    </row>
    <row r="34" spans="1:7" ht="39" customHeight="1" thickBot="1" x14ac:dyDescent="0.4">
      <c r="A34" s="1477" t="s">
        <v>523</v>
      </c>
      <c r="B34" s="1511"/>
      <c r="C34" s="240">
        <f>C32+C33</f>
        <v>13.129000000000001</v>
      </c>
      <c r="D34" s="1470">
        <f>D33</f>
        <v>3.44E-2</v>
      </c>
      <c r="E34" s="251"/>
      <c r="F34" s="251"/>
      <c r="G34" s="238"/>
    </row>
    <row r="35" spans="1:7" ht="54" customHeight="1" x14ac:dyDescent="0.35">
      <c r="A35" s="1479" t="s">
        <v>543</v>
      </c>
      <c r="B35" s="249">
        <f>C35*$B$15</f>
        <v>142400</v>
      </c>
      <c r="C35" s="253">
        <v>14.24</v>
      </c>
      <c r="D35" s="251"/>
      <c r="E35" s="251"/>
      <c r="F35" s="251"/>
      <c r="G35" s="238"/>
    </row>
    <row r="36" spans="1:7" ht="39" customHeight="1" x14ac:dyDescent="0.35">
      <c r="A36" s="1469" t="s">
        <v>1</v>
      </c>
      <c r="B36" s="254"/>
      <c r="C36" s="240">
        <f>[9]консультации!H18</f>
        <v>0.41899999999999998</v>
      </c>
      <c r="D36" s="1470">
        <f>E36+F36</f>
        <v>3.44E-2</v>
      </c>
      <c r="E36" s="1471">
        <f>[9]консультации!I18</f>
        <v>3.44E-2</v>
      </c>
      <c r="F36" s="251"/>
      <c r="G36" s="238"/>
    </row>
    <row r="37" spans="1:7" ht="39" customHeight="1" x14ac:dyDescent="0.35">
      <c r="A37" s="1472" t="s">
        <v>523</v>
      </c>
      <c r="B37" s="1473"/>
      <c r="C37" s="240">
        <f>C35+C36</f>
        <v>14.659000000000001</v>
      </c>
      <c r="D37" s="1470">
        <f>D36</f>
        <v>3.44E-2</v>
      </c>
      <c r="E37" s="251"/>
      <c r="F37" s="251"/>
      <c r="G37" s="238"/>
    </row>
    <row r="38" spans="1:7" ht="33.75" customHeight="1" x14ac:dyDescent="0.35">
      <c r="A38" s="24" t="s">
        <v>37</v>
      </c>
      <c r="B38" s="24"/>
      <c r="C38" s="23" t="s">
        <v>36</v>
      </c>
      <c r="D38" s="11"/>
      <c r="E38" s="11"/>
      <c r="F38" s="11"/>
      <c r="G38" s="11"/>
    </row>
    <row r="39" spans="1:7" ht="30" x14ac:dyDescent="0.4">
      <c r="A39" s="22"/>
      <c r="B39" s="22"/>
      <c r="C39" s="1246"/>
      <c r="D39" s="21"/>
      <c r="E39" s="11"/>
      <c r="F39" s="21"/>
      <c r="G39" s="21"/>
    </row>
    <row r="40" spans="1:7" ht="30" x14ac:dyDescent="0.4">
      <c r="A40" s="20"/>
      <c r="B40" s="20"/>
      <c r="C40" s="16"/>
      <c r="D40" s="19" t="s">
        <v>515</v>
      </c>
      <c r="E40" s="21"/>
      <c r="F40" s="19"/>
      <c r="G40" s="19"/>
    </row>
    <row r="41" spans="1:7" x14ac:dyDescent="0.35">
      <c r="A41" s="15"/>
      <c r="B41" s="15"/>
      <c r="C41" s="16"/>
      <c r="D41" s="11"/>
      <c r="E41" s="19"/>
      <c r="F41" s="11"/>
      <c r="G41" s="11"/>
    </row>
    <row r="42" spans="1:7" x14ac:dyDescent="0.35">
      <c r="A42" s="15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A60" s="15"/>
      <c r="B60" s="15"/>
      <c r="C60" s="16"/>
      <c r="D60" s="11"/>
      <c r="E60" s="11"/>
      <c r="F60" s="11"/>
      <c r="G60" s="11"/>
    </row>
    <row r="61" spans="1:7" x14ac:dyDescent="0.35">
      <c r="A61" s="15"/>
      <c r="B61" s="15"/>
      <c r="C61" s="16"/>
      <c r="D61" s="11"/>
      <c r="E61" s="11"/>
      <c r="F61" s="11"/>
      <c r="G61" s="11"/>
    </row>
    <row r="62" spans="1:7" x14ac:dyDescent="0.35">
      <c r="A62" s="15"/>
      <c r="B62" s="15"/>
      <c r="C62" s="16"/>
      <c r="D62" s="11"/>
      <c r="E62" s="11"/>
      <c r="F62" s="11"/>
      <c r="G62" s="11"/>
    </row>
    <row r="63" spans="1:7" x14ac:dyDescent="0.35">
      <c r="A63" s="15"/>
      <c r="B63" s="15"/>
      <c r="C63" s="16"/>
      <c r="D63" s="11"/>
      <c r="E63" s="11"/>
      <c r="F63" s="11"/>
      <c r="G63" s="11"/>
    </row>
    <row r="64" spans="1:7" x14ac:dyDescent="0.35">
      <c r="A64" s="15"/>
      <c r="B64" s="15"/>
      <c r="C64" s="16"/>
      <c r="D64" s="11"/>
      <c r="E64" s="11"/>
      <c r="F64" s="11"/>
      <c r="G64" s="11"/>
    </row>
    <row r="65" spans="1:7" x14ac:dyDescent="0.35">
      <c r="A65" s="15"/>
      <c r="B65" s="15"/>
      <c r="C65" s="16"/>
      <c r="D65" s="11"/>
      <c r="E65" s="11"/>
      <c r="F65" s="11"/>
      <c r="G65" s="11"/>
    </row>
    <row r="66" spans="1:7" x14ac:dyDescent="0.35">
      <c r="E66" s="11"/>
      <c r="G66" s="11"/>
    </row>
    <row r="67" spans="1:7" x14ac:dyDescent="0.35">
      <c r="G67" s="11"/>
    </row>
    <row r="68" spans="1:7" x14ac:dyDescent="0.35">
      <c r="G68" s="11"/>
    </row>
    <row r="69" spans="1:7" x14ac:dyDescent="0.35">
      <c r="G69" s="11"/>
    </row>
    <row r="70" spans="1:7" x14ac:dyDescent="0.35">
      <c r="G70" s="11"/>
    </row>
    <row r="71" spans="1:7" x14ac:dyDescent="0.35">
      <c r="G71" s="11"/>
    </row>
    <row r="72" spans="1:7" x14ac:dyDescent="0.35">
      <c r="G72" s="11"/>
    </row>
    <row r="73" spans="1:7" x14ac:dyDescent="0.35">
      <c r="G73" s="11"/>
    </row>
    <row r="74" spans="1:7" x14ac:dyDescent="0.35">
      <c r="G74" s="11"/>
    </row>
    <row r="75" spans="1:7" x14ac:dyDescent="0.35">
      <c r="G75" s="11"/>
    </row>
    <row r="76" spans="1:7" x14ac:dyDescent="0.35">
      <c r="G76" s="11"/>
    </row>
    <row r="77" spans="1:7" x14ac:dyDescent="0.35">
      <c r="G77" s="11"/>
    </row>
    <row r="78" spans="1:7" x14ac:dyDescent="0.35">
      <c r="G78" s="11"/>
    </row>
    <row r="79" spans="1:7" x14ac:dyDescent="0.35">
      <c r="G79" s="11"/>
    </row>
    <row r="80" spans="1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  <row r="116" spans="7:7" x14ac:dyDescent="0.35">
      <c r="G116" s="11"/>
    </row>
    <row r="117" spans="7:7" x14ac:dyDescent="0.35">
      <c r="G117" s="11"/>
    </row>
    <row r="118" spans="7:7" x14ac:dyDescent="0.35">
      <c r="G118" s="11"/>
    </row>
    <row r="119" spans="7:7" x14ac:dyDescent="0.35">
      <c r="G119" s="11"/>
    </row>
    <row r="120" spans="7:7" x14ac:dyDescent="0.35">
      <c r="G120" s="11"/>
    </row>
    <row r="121" spans="7:7" x14ac:dyDescent="0.35">
      <c r="G121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27" orientation="portrait" horizontalDpi="120" verticalDpi="14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B7550-E836-4728-AE91-E5CE63D356FF}">
  <sheetPr>
    <tabColor rgb="FFFFC000"/>
    <pageSetUpPr fitToPage="1"/>
  </sheetPr>
  <dimension ref="A1:H121"/>
  <sheetViews>
    <sheetView topLeftCell="A27" zoomScale="60" zoomScaleNormal="60" workbookViewId="0">
      <selection activeCell="A55" sqref="A55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526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531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79" t="s">
        <v>539</v>
      </c>
      <c r="B17" s="249">
        <f>C17*$B$15</f>
        <v>474099.99999999994</v>
      </c>
      <c r="C17" s="253">
        <v>47.41</v>
      </c>
      <c r="D17" s="251"/>
      <c r="E17" s="251"/>
      <c r="F17" s="251"/>
      <c r="G17" s="119"/>
    </row>
    <row r="18" spans="1:7" ht="44.25" customHeight="1" thickBot="1" x14ac:dyDescent="0.4">
      <c r="A18" s="600" t="s">
        <v>1</v>
      </c>
      <c r="B18" s="256"/>
      <c r="C18" s="240">
        <f>[9]консультации!H18</f>
        <v>0.41899999999999998</v>
      </c>
      <c r="D18" s="1470">
        <f>F18+E18</f>
        <v>3.44E-2</v>
      </c>
      <c r="E18" s="1471">
        <f>[9]консультации!I18</f>
        <v>3.44E-2</v>
      </c>
      <c r="F18" s="251"/>
      <c r="G18" s="119"/>
    </row>
    <row r="19" spans="1:7" ht="42.75" customHeight="1" thickBot="1" x14ac:dyDescent="0.4">
      <c r="A19" s="1477" t="s">
        <v>523</v>
      </c>
      <c r="B19" s="1511"/>
      <c r="C19" s="240">
        <f>C17+C18</f>
        <v>47.828999999999994</v>
      </c>
      <c r="D19" s="1470">
        <f>D18</f>
        <v>3.44E-2</v>
      </c>
      <c r="E19" s="251"/>
      <c r="F19" s="251"/>
      <c r="G19" s="119"/>
    </row>
    <row r="20" spans="1:7" ht="48.75" customHeight="1" x14ac:dyDescent="0.35">
      <c r="A20" s="1479" t="s">
        <v>532</v>
      </c>
      <c r="B20" s="249">
        <f>C20*$B$15</f>
        <v>531100</v>
      </c>
      <c r="C20" s="253">
        <v>53.11</v>
      </c>
      <c r="D20" s="251"/>
      <c r="E20" s="251"/>
      <c r="F20" s="251"/>
      <c r="G20" s="119"/>
    </row>
    <row r="21" spans="1:7" ht="48.75" customHeight="1" x14ac:dyDescent="0.35">
      <c r="A21" s="1469" t="s">
        <v>1</v>
      </c>
      <c r="B21" s="254"/>
      <c r="C21" s="240">
        <f>[9]консультации!H18</f>
        <v>0.41899999999999998</v>
      </c>
      <c r="D21" s="1470">
        <f>E21+F21</f>
        <v>3.44E-2</v>
      </c>
      <c r="E21" s="1471">
        <f>[9]консультации!I18</f>
        <v>3.44E-2</v>
      </c>
      <c r="F21" s="251"/>
      <c r="G21" s="119"/>
    </row>
    <row r="22" spans="1:7" ht="48.75" customHeight="1" thickBot="1" x14ac:dyDescent="0.4">
      <c r="A22" s="1472" t="s">
        <v>523</v>
      </c>
      <c r="B22" s="1473"/>
      <c r="C22" s="240">
        <f>C20+C21</f>
        <v>53.528999999999996</v>
      </c>
      <c r="D22" s="1470">
        <f>D21</f>
        <v>3.44E-2</v>
      </c>
      <c r="E22" s="251"/>
      <c r="F22" s="251"/>
      <c r="G22" s="119"/>
    </row>
    <row r="23" spans="1:7" ht="52.5" customHeight="1" x14ac:dyDescent="0.35">
      <c r="A23" s="1479" t="s">
        <v>533</v>
      </c>
      <c r="B23" s="249">
        <f>C23*$B$15</f>
        <v>384099.99999999994</v>
      </c>
      <c r="C23" s="240">
        <v>38.409999999999997</v>
      </c>
      <c r="D23" s="239"/>
      <c r="E23" s="239"/>
      <c r="F23" s="239"/>
      <c r="G23" s="238"/>
    </row>
    <row r="24" spans="1:7" ht="41.25" customHeight="1" thickBot="1" x14ac:dyDescent="0.4">
      <c r="A24" s="600" t="s">
        <v>1</v>
      </c>
      <c r="B24" s="244">
        <f>C24*$B$15</f>
        <v>4190</v>
      </c>
      <c r="C24" s="240">
        <f>[9]консультации!H18</f>
        <v>0.41899999999999998</v>
      </c>
      <c r="D24" s="239">
        <f>E24+F24</f>
        <v>3.44E-2</v>
      </c>
      <c r="E24" s="1476">
        <f>[9]консультации!I18</f>
        <v>3.44E-2</v>
      </c>
      <c r="F24" s="239"/>
      <c r="G24" s="238"/>
    </row>
    <row r="25" spans="1:7" ht="45.75" customHeight="1" thickBot="1" x14ac:dyDescent="0.4">
      <c r="A25" s="1477" t="s">
        <v>523</v>
      </c>
      <c r="B25" s="244">
        <f>C25*$B$15</f>
        <v>388289.99999999994</v>
      </c>
      <c r="C25" s="240">
        <f>C23+C24</f>
        <v>38.828999999999994</v>
      </c>
      <c r="D25" s="239">
        <f>D24</f>
        <v>3.44E-2</v>
      </c>
      <c r="E25" s="239"/>
      <c r="F25" s="239"/>
      <c r="G25" s="238"/>
    </row>
    <row r="26" spans="1:7" ht="54" customHeight="1" x14ac:dyDescent="0.35">
      <c r="A26" s="1479" t="s">
        <v>534</v>
      </c>
      <c r="B26" s="244">
        <f>C26*$B$15</f>
        <v>433600</v>
      </c>
      <c r="C26" s="240">
        <v>43.36</v>
      </c>
      <c r="D26" s="239"/>
      <c r="E26" s="239"/>
      <c r="F26" s="239"/>
      <c r="G26" s="238"/>
    </row>
    <row r="27" spans="1:7" ht="48" customHeight="1" thickBot="1" x14ac:dyDescent="0.4">
      <c r="A27" s="600" t="s">
        <v>1</v>
      </c>
      <c r="B27" s="244">
        <f>C27*$B$15</f>
        <v>4190</v>
      </c>
      <c r="C27" s="240">
        <f>[9]консультации!H18</f>
        <v>0.41899999999999998</v>
      </c>
      <c r="D27" s="239">
        <f>E27+F27</f>
        <v>3.44E-2</v>
      </c>
      <c r="E27" s="1476">
        <f>[9]консультации!I18</f>
        <v>3.44E-2</v>
      </c>
      <c r="F27" s="239"/>
      <c r="G27" s="238"/>
    </row>
    <row r="28" spans="1:7" ht="39" customHeight="1" thickBot="1" x14ac:dyDescent="0.4">
      <c r="A28" s="1478" t="s">
        <v>523</v>
      </c>
      <c r="B28" s="244"/>
      <c r="C28" s="247">
        <f>C26+C27</f>
        <v>43.778999999999996</v>
      </c>
      <c r="D28" s="239">
        <f>D27</f>
        <v>3.44E-2</v>
      </c>
      <c r="E28" s="239"/>
      <c r="F28" s="239"/>
      <c r="G28" s="238"/>
    </row>
    <row r="29" spans="1:7" ht="54" customHeight="1" x14ac:dyDescent="0.35">
      <c r="A29" s="1479" t="s">
        <v>535</v>
      </c>
      <c r="B29" s="244">
        <f>C29*$B$15</f>
        <v>366100</v>
      </c>
      <c r="C29" s="240">
        <v>36.61</v>
      </c>
      <c r="D29" s="239"/>
      <c r="E29" s="239"/>
      <c r="F29" s="239"/>
      <c r="G29" s="238"/>
    </row>
    <row r="30" spans="1:7" ht="39" customHeight="1" thickBot="1" x14ac:dyDescent="0.4">
      <c r="A30" s="600" t="s">
        <v>1</v>
      </c>
      <c r="B30" s="244">
        <f>C30*$B$15</f>
        <v>4190</v>
      </c>
      <c r="C30" s="240">
        <f>[9]консультации!H18</f>
        <v>0.41899999999999998</v>
      </c>
      <c r="D30" s="239">
        <f>E30+F30</f>
        <v>3.44E-2</v>
      </c>
      <c r="E30" s="1476">
        <f>[9]консультации!I18</f>
        <v>3.44E-2</v>
      </c>
      <c r="F30" s="239"/>
      <c r="G30" s="238"/>
    </row>
    <row r="31" spans="1:7" ht="39" customHeight="1" thickBot="1" x14ac:dyDescent="0.4">
      <c r="A31" s="1478" t="s">
        <v>523</v>
      </c>
      <c r="B31" s="244"/>
      <c r="C31" s="247">
        <f>C29+C30</f>
        <v>37.028999999999996</v>
      </c>
      <c r="D31" s="239">
        <f>D30</f>
        <v>3.44E-2</v>
      </c>
      <c r="E31" s="239"/>
      <c r="F31" s="239"/>
      <c r="G31" s="238"/>
    </row>
    <row r="32" spans="1:7" ht="57.75" customHeight="1" x14ac:dyDescent="0.35">
      <c r="A32" s="1479" t="s">
        <v>540</v>
      </c>
      <c r="B32" s="249">
        <f>C32*$B$15</f>
        <v>237100</v>
      </c>
      <c r="C32" s="253">
        <v>23.71</v>
      </c>
      <c r="D32" s="251"/>
      <c r="E32" s="251"/>
      <c r="F32" s="251"/>
      <c r="G32" s="238"/>
    </row>
    <row r="33" spans="1:7" ht="39" customHeight="1" thickBot="1" x14ac:dyDescent="0.4">
      <c r="A33" s="600" t="s">
        <v>1</v>
      </c>
      <c r="B33" s="256"/>
      <c r="C33" s="240">
        <f>[9]консультации!H18</f>
        <v>0.41899999999999998</v>
      </c>
      <c r="D33" s="1470">
        <f>F33+E33</f>
        <v>3.44E-2</v>
      </c>
      <c r="E33" s="1471">
        <f>[9]консультации!I18</f>
        <v>3.44E-2</v>
      </c>
      <c r="F33" s="251"/>
      <c r="G33" s="238"/>
    </row>
    <row r="34" spans="1:7" ht="39" customHeight="1" thickBot="1" x14ac:dyDescent="0.4">
      <c r="A34" s="1477" t="s">
        <v>523</v>
      </c>
      <c r="B34" s="1511"/>
      <c r="C34" s="240">
        <f>C32+C33</f>
        <v>24.129000000000001</v>
      </c>
      <c r="D34" s="1470">
        <f>D33</f>
        <v>3.44E-2</v>
      </c>
      <c r="E34" s="251"/>
      <c r="F34" s="251"/>
      <c r="G34" s="238"/>
    </row>
    <row r="35" spans="1:7" ht="56.25" customHeight="1" x14ac:dyDescent="0.35">
      <c r="A35" s="1479" t="s">
        <v>537</v>
      </c>
      <c r="B35" s="249">
        <f>C35*$B$15</f>
        <v>265800</v>
      </c>
      <c r="C35" s="253">
        <v>26.58</v>
      </c>
      <c r="D35" s="251"/>
      <c r="E35" s="251"/>
      <c r="F35" s="251"/>
      <c r="G35" s="238"/>
    </row>
    <row r="36" spans="1:7" ht="39" customHeight="1" x14ac:dyDescent="0.35">
      <c r="A36" s="1469" t="s">
        <v>1</v>
      </c>
      <c r="B36" s="254"/>
      <c r="C36" s="240">
        <f>[9]консультации!H18</f>
        <v>0.41899999999999998</v>
      </c>
      <c r="D36" s="1470">
        <f>E36+F36</f>
        <v>3.44E-2</v>
      </c>
      <c r="E36" s="1471">
        <f>[9]консультации!I18</f>
        <v>3.44E-2</v>
      </c>
      <c r="F36" s="251"/>
      <c r="G36" s="238"/>
    </row>
    <row r="37" spans="1:7" ht="39" customHeight="1" x14ac:dyDescent="0.35">
      <c r="A37" s="1472" t="s">
        <v>523</v>
      </c>
      <c r="B37" s="1473"/>
      <c r="C37" s="240">
        <f>C35+C36</f>
        <v>26.998999999999999</v>
      </c>
      <c r="D37" s="1470">
        <f>D36</f>
        <v>3.44E-2</v>
      </c>
      <c r="E37" s="251"/>
      <c r="F37" s="251"/>
      <c r="G37" s="238"/>
    </row>
    <row r="38" spans="1:7" ht="58.5" customHeight="1" x14ac:dyDescent="0.35">
      <c r="A38" s="1506" t="str">
        <f>'[9] РБ на 1.05.23 '!A38</f>
        <v>* врач-хирург, врач-оториноларинголог,  врач-эндоскопист, врач-травматолог-ортопед</v>
      </c>
      <c r="B38" s="24"/>
      <c r="D38" s="11"/>
      <c r="E38" s="11"/>
      <c r="F38" s="11"/>
      <c r="G38" s="11"/>
    </row>
    <row r="39" spans="1:7" ht="39" customHeight="1" x14ac:dyDescent="0.4">
      <c r="A39" s="1510" t="str">
        <f>'[9] РБ на 1.05.23 '!A39</f>
        <v>** врач -кардиолог, врач- терапевт</v>
      </c>
      <c r="B39" s="22"/>
      <c r="C39" s="1246"/>
      <c r="D39" s="21"/>
      <c r="E39" s="11"/>
      <c r="F39" s="21"/>
      <c r="G39" s="21"/>
    </row>
    <row r="40" spans="1:7" ht="30" x14ac:dyDescent="0.4">
      <c r="A40" s="24" t="s">
        <v>37</v>
      </c>
      <c r="B40" s="20"/>
      <c r="C40" s="23" t="s">
        <v>36</v>
      </c>
      <c r="D40" s="19" t="s">
        <v>515</v>
      </c>
      <c r="E40" s="21"/>
      <c r="F40" s="19"/>
      <c r="G40" s="19"/>
    </row>
    <row r="41" spans="1:7" ht="30" x14ac:dyDescent="0.4">
      <c r="A41" s="22"/>
      <c r="B41" s="15"/>
      <c r="C41" s="16"/>
      <c r="D41" s="11"/>
      <c r="E41" s="19"/>
      <c r="F41" s="11"/>
      <c r="G41" s="11"/>
    </row>
    <row r="42" spans="1:7" x14ac:dyDescent="0.35">
      <c r="A42" s="20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A60" s="15"/>
      <c r="B60" s="15"/>
      <c r="C60" s="16"/>
      <c r="D60" s="11"/>
      <c r="E60" s="11"/>
      <c r="F60" s="11"/>
      <c r="G60" s="11"/>
    </row>
    <row r="61" spans="1:7" x14ac:dyDescent="0.35">
      <c r="A61" s="15"/>
      <c r="B61" s="15"/>
      <c r="C61" s="16"/>
      <c r="D61" s="11"/>
      <c r="E61" s="11"/>
      <c r="F61" s="11"/>
      <c r="G61" s="11"/>
    </row>
    <row r="62" spans="1:7" x14ac:dyDescent="0.35">
      <c r="A62" s="15"/>
      <c r="B62" s="15"/>
      <c r="C62" s="16"/>
      <c r="D62" s="11"/>
      <c r="E62" s="11"/>
      <c r="F62" s="11"/>
      <c r="G62" s="11"/>
    </row>
    <row r="63" spans="1:7" x14ac:dyDescent="0.35">
      <c r="A63" s="15"/>
      <c r="B63" s="15"/>
      <c r="C63" s="16"/>
      <c r="D63" s="11"/>
      <c r="E63" s="11"/>
      <c r="F63" s="11"/>
      <c r="G63" s="11"/>
    </row>
    <row r="64" spans="1:7" x14ac:dyDescent="0.35">
      <c r="A64" s="15"/>
      <c r="B64" s="15"/>
      <c r="C64" s="16"/>
      <c r="D64" s="11"/>
      <c r="E64" s="11"/>
      <c r="F64" s="11"/>
      <c r="G64" s="11"/>
    </row>
    <row r="65" spans="1:7" x14ac:dyDescent="0.35">
      <c r="A65" s="15"/>
      <c r="B65" s="15"/>
      <c r="C65" s="16"/>
      <c r="D65" s="11"/>
      <c r="E65" s="11"/>
      <c r="F65" s="11"/>
      <c r="G65" s="11"/>
    </row>
    <row r="66" spans="1:7" x14ac:dyDescent="0.35">
      <c r="A66" s="15"/>
      <c r="E66" s="11"/>
      <c r="G66" s="11"/>
    </row>
    <row r="67" spans="1:7" x14ac:dyDescent="0.35">
      <c r="A67" s="15"/>
      <c r="G67" s="11"/>
    </row>
    <row r="68" spans="1:7" x14ac:dyDescent="0.35">
      <c r="G68" s="11"/>
    </row>
    <row r="69" spans="1:7" x14ac:dyDescent="0.35">
      <c r="G69" s="11"/>
    </row>
    <row r="70" spans="1:7" x14ac:dyDescent="0.35">
      <c r="G70" s="11"/>
    </row>
    <row r="71" spans="1:7" x14ac:dyDescent="0.35">
      <c r="G71" s="11"/>
    </row>
    <row r="72" spans="1:7" x14ac:dyDescent="0.35">
      <c r="G72" s="11"/>
    </row>
    <row r="73" spans="1:7" x14ac:dyDescent="0.35">
      <c r="G73" s="11"/>
    </row>
    <row r="74" spans="1:7" x14ac:dyDescent="0.35">
      <c r="G74" s="11"/>
    </row>
    <row r="75" spans="1:7" x14ac:dyDescent="0.35">
      <c r="G75" s="11"/>
    </row>
    <row r="76" spans="1:7" x14ac:dyDescent="0.35">
      <c r="G76" s="11"/>
    </row>
    <row r="77" spans="1:7" x14ac:dyDescent="0.35">
      <c r="G77" s="11"/>
    </row>
    <row r="78" spans="1:7" x14ac:dyDescent="0.35">
      <c r="G78" s="11"/>
    </row>
    <row r="79" spans="1:7" x14ac:dyDescent="0.35">
      <c r="G79" s="11"/>
    </row>
    <row r="80" spans="1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  <row r="116" spans="7:7" x14ac:dyDescent="0.35">
      <c r="G116" s="11"/>
    </row>
    <row r="117" spans="7:7" x14ac:dyDescent="0.35">
      <c r="G117" s="11"/>
    </row>
    <row r="118" spans="7:7" x14ac:dyDescent="0.35">
      <c r="G118" s="11"/>
    </row>
    <row r="119" spans="7:7" x14ac:dyDescent="0.35">
      <c r="G119" s="11"/>
    </row>
    <row r="120" spans="7:7" x14ac:dyDescent="0.35">
      <c r="G120" s="11"/>
    </row>
    <row r="121" spans="7:7" x14ac:dyDescent="0.35">
      <c r="G121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27" orientation="portrait" horizontalDpi="120" verticalDpi="14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78EB-517E-4DD8-9207-EF22D26927F1}">
  <sheetPr>
    <tabColor rgb="FFFFC000"/>
    <pageSetUpPr fitToPage="1"/>
  </sheetPr>
  <dimension ref="A1:H123"/>
  <sheetViews>
    <sheetView topLeftCell="A20" zoomScale="60" zoomScaleNormal="60" workbookViewId="0">
      <selection activeCell="G18" sqref="G18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6.8554687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272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531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79" t="s">
        <v>524</v>
      </c>
      <c r="B17" s="249">
        <f>C17*$B$15</f>
        <v>254100</v>
      </c>
      <c r="C17" s="253">
        <v>25.41</v>
      </c>
      <c r="D17" s="251"/>
      <c r="E17" s="251"/>
      <c r="F17" s="251"/>
      <c r="G17" s="119"/>
    </row>
    <row r="18" spans="1:7" ht="44.25" customHeight="1" thickBot="1" x14ac:dyDescent="0.4">
      <c r="A18" s="600" t="s">
        <v>1</v>
      </c>
      <c r="B18" s="256"/>
      <c r="C18" s="240">
        <f>[9]консультации!H18</f>
        <v>0.41899999999999998</v>
      </c>
      <c r="D18" s="1470">
        <f>F18+E18</f>
        <v>3.44E-2</v>
      </c>
      <c r="E18" s="1471">
        <f>[9]консультации!I18</f>
        <v>3.44E-2</v>
      </c>
      <c r="F18" s="251"/>
      <c r="G18" s="119"/>
    </row>
    <row r="19" spans="1:7" ht="42.75" customHeight="1" thickBot="1" x14ac:dyDescent="0.4">
      <c r="A19" s="1477" t="s">
        <v>523</v>
      </c>
      <c r="B19" s="1511"/>
      <c r="C19" s="240">
        <f>C17+C18</f>
        <v>25.829000000000001</v>
      </c>
      <c r="D19" s="1470">
        <f>D18</f>
        <v>3.44E-2</v>
      </c>
      <c r="E19" s="251"/>
      <c r="F19" s="251"/>
      <c r="G19" s="119"/>
    </row>
    <row r="20" spans="1:7" ht="48.75" customHeight="1" x14ac:dyDescent="0.35">
      <c r="A20" s="1479" t="s">
        <v>532</v>
      </c>
      <c r="B20" s="249">
        <f>C20*$B$15</f>
        <v>284600</v>
      </c>
      <c r="C20" s="253">
        <v>28.46</v>
      </c>
      <c r="D20" s="251"/>
      <c r="E20" s="251"/>
      <c r="F20" s="251"/>
      <c r="G20" s="119"/>
    </row>
    <row r="21" spans="1:7" ht="48.75" customHeight="1" x14ac:dyDescent="0.35">
      <c r="A21" s="1469" t="s">
        <v>1</v>
      </c>
      <c r="B21" s="254"/>
      <c r="C21" s="240">
        <f>[9]консультации!H18</f>
        <v>0.41899999999999998</v>
      </c>
      <c r="D21" s="1470">
        <f>E21+F21</f>
        <v>3.44E-2</v>
      </c>
      <c r="E21" s="1471">
        <f>[9]консультации!I18</f>
        <v>3.44E-2</v>
      </c>
      <c r="F21" s="251"/>
      <c r="G21" s="119"/>
    </row>
    <row r="22" spans="1:7" ht="48.75" customHeight="1" thickBot="1" x14ac:dyDescent="0.4">
      <c r="A22" s="1472" t="s">
        <v>523</v>
      </c>
      <c r="B22" s="1473"/>
      <c r="C22" s="240">
        <f>C20+C21</f>
        <v>28.879000000000001</v>
      </c>
      <c r="D22" s="1470">
        <f>D21</f>
        <v>3.44E-2</v>
      </c>
      <c r="E22" s="251"/>
      <c r="F22" s="251"/>
      <c r="G22" s="119"/>
    </row>
    <row r="23" spans="1:7" ht="52.5" customHeight="1" x14ac:dyDescent="0.35">
      <c r="A23" s="1479" t="s">
        <v>533</v>
      </c>
      <c r="B23" s="249">
        <f>C23*$B$15</f>
        <v>200100.00000000003</v>
      </c>
      <c r="C23" s="240">
        <v>20.010000000000002</v>
      </c>
      <c r="D23" s="239"/>
      <c r="E23" s="239"/>
      <c r="F23" s="239"/>
      <c r="G23" s="238"/>
    </row>
    <row r="24" spans="1:7" ht="41.25" customHeight="1" thickBot="1" x14ac:dyDescent="0.4">
      <c r="A24" s="600" t="s">
        <v>1</v>
      </c>
      <c r="B24" s="244">
        <f>C24*$B$15</f>
        <v>4190</v>
      </c>
      <c r="C24" s="240">
        <f>[9]консультации!H18</f>
        <v>0.41899999999999998</v>
      </c>
      <c r="D24" s="239">
        <f>E24+F24</f>
        <v>3.44E-2</v>
      </c>
      <c r="E24" s="1476">
        <f>[9]консультации!I18</f>
        <v>3.44E-2</v>
      </c>
      <c r="F24" s="239"/>
      <c r="G24" s="238"/>
    </row>
    <row r="25" spans="1:7" ht="40.5" customHeight="1" thickBot="1" x14ac:dyDescent="0.4">
      <c r="A25" s="1477" t="s">
        <v>523</v>
      </c>
      <c r="B25" s="244">
        <f>C25*$B$15</f>
        <v>204290.00000000003</v>
      </c>
      <c r="C25" s="240">
        <f>C23+C24</f>
        <v>20.429000000000002</v>
      </c>
      <c r="D25" s="239">
        <f>D24</f>
        <v>3.44E-2</v>
      </c>
      <c r="E25" s="239"/>
      <c r="F25" s="239"/>
      <c r="G25" s="238"/>
    </row>
    <row r="26" spans="1:7" ht="50.25" customHeight="1" x14ac:dyDescent="0.35">
      <c r="A26" s="1479" t="s">
        <v>534</v>
      </c>
      <c r="B26" s="244">
        <f>C26*$B$15</f>
        <v>225600</v>
      </c>
      <c r="C26" s="240">
        <v>22.56</v>
      </c>
      <c r="D26" s="239"/>
      <c r="E26" s="239"/>
      <c r="F26" s="239"/>
      <c r="G26" s="238"/>
    </row>
    <row r="27" spans="1:7" ht="48" customHeight="1" thickBot="1" x14ac:dyDescent="0.4">
      <c r="A27" s="600" t="s">
        <v>1</v>
      </c>
      <c r="B27" s="244">
        <f>C27*$B$15</f>
        <v>4190</v>
      </c>
      <c r="C27" s="240">
        <f>[9]консультации!H18</f>
        <v>0.41899999999999998</v>
      </c>
      <c r="D27" s="239">
        <f>E27+F27</f>
        <v>3.44E-2</v>
      </c>
      <c r="E27" s="1476">
        <f>[9]консультации!I18</f>
        <v>3.44E-2</v>
      </c>
      <c r="F27" s="239"/>
      <c r="G27" s="238"/>
    </row>
    <row r="28" spans="1:7" ht="39" customHeight="1" thickBot="1" x14ac:dyDescent="0.4">
      <c r="A28" s="1478" t="s">
        <v>523</v>
      </c>
      <c r="B28" s="244"/>
      <c r="C28" s="247">
        <f>C26+C27</f>
        <v>22.978999999999999</v>
      </c>
      <c r="D28" s="239">
        <f>D27</f>
        <v>3.44E-2</v>
      </c>
      <c r="E28" s="239"/>
      <c r="F28" s="239"/>
      <c r="G28" s="238"/>
    </row>
    <row r="29" spans="1:7" ht="50.25" customHeight="1" x14ac:dyDescent="0.35">
      <c r="A29" s="1479" t="s">
        <v>535</v>
      </c>
      <c r="B29" s="244">
        <f>C29*$B$15</f>
        <v>190600</v>
      </c>
      <c r="C29" s="240">
        <v>19.059999999999999</v>
      </c>
      <c r="D29" s="239"/>
      <c r="E29" s="239"/>
      <c r="F29" s="239"/>
      <c r="G29" s="238"/>
    </row>
    <row r="30" spans="1:7" ht="39" customHeight="1" thickBot="1" x14ac:dyDescent="0.4">
      <c r="A30" s="600" t="s">
        <v>1</v>
      </c>
      <c r="B30" s="244">
        <f>C30*$B$15</f>
        <v>4190</v>
      </c>
      <c r="C30" s="240">
        <f>[9]консультации!H18</f>
        <v>0.41899999999999998</v>
      </c>
      <c r="D30" s="239">
        <f>E30+F30</f>
        <v>3.44E-2</v>
      </c>
      <c r="E30" s="1476">
        <f>[9]консультации!I18</f>
        <v>3.44E-2</v>
      </c>
      <c r="F30" s="239"/>
      <c r="G30" s="238"/>
    </row>
    <row r="31" spans="1:7" ht="39" customHeight="1" thickBot="1" x14ac:dyDescent="0.4">
      <c r="A31" s="1478" t="s">
        <v>523</v>
      </c>
      <c r="B31" s="244"/>
      <c r="C31" s="247">
        <f>C29+C30</f>
        <v>19.478999999999999</v>
      </c>
      <c r="D31" s="239">
        <f>D30</f>
        <v>3.44E-2</v>
      </c>
      <c r="E31" s="239"/>
      <c r="F31" s="239"/>
      <c r="G31" s="238"/>
    </row>
    <row r="32" spans="1:7" ht="46.5" customHeight="1" thickBot="1" x14ac:dyDescent="0.4">
      <c r="A32" s="1479" t="s">
        <v>536</v>
      </c>
      <c r="B32" s="1479" t="s">
        <v>524</v>
      </c>
      <c r="C32" s="1512">
        <v>12.71</v>
      </c>
      <c r="D32" s="1479"/>
      <c r="E32" s="1479"/>
      <c r="F32" s="1489"/>
      <c r="G32" s="238"/>
    </row>
    <row r="33" spans="1:7" ht="39" customHeight="1" thickBot="1" x14ac:dyDescent="0.4">
      <c r="A33" s="600" t="s">
        <v>1</v>
      </c>
      <c r="B33" s="600" t="s">
        <v>1</v>
      </c>
      <c r="C33" s="1490">
        <f>[9]консультации!H18</f>
        <v>0.41899999999999998</v>
      </c>
      <c r="D33" s="1491">
        <f>E33+F33</f>
        <v>3.44E-2</v>
      </c>
      <c r="E33" s="1491">
        <f>[9]консультации!I18</f>
        <v>3.44E-2</v>
      </c>
      <c r="F33" s="1478"/>
      <c r="G33" s="238"/>
    </row>
    <row r="34" spans="1:7" ht="39" customHeight="1" thickBot="1" x14ac:dyDescent="0.4">
      <c r="A34" s="1478" t="s">
        <v>523</v>
      </c>
      <c r="B34" s="1477" t="s">
        <v>523</v>
      </c>
      <c r="C34" s="1513">
        <f>C32+C33</f>
        <v>13.129000000000001</v>
      </c>
      <c r="D34" s="1478"/>
      <c r="E34" s="1478"/>
      <c r="F34" s="1478"/>
      <c r="G34" s="238"/>
    </row>
    <row r="35" spans="1:7" ht="54" customHeight="1" x14ac:dyDescent="0.35">
      <c r="A35" s="1479" t="s">
        <v>537</v>
      </c>
      <c r="B35" s="249">
        <f>C35*$B$15</f>
        <v>142400</v>
      </c>
      <c r="C35" s="253">
        <v>14.24</v>
      </c>
      <c r="D35" s="251"/>
      <c r="E35" s="251"/>
      <c r="F35" s="251"/>
      <c r="G35" s="238"/>
    </row>
    <row r="36" spans="1:7" ht="39" customHeight="1" x14ac:dyDescent="0.35">
      <c r="A36" s="1469" t="s">
        <v>1</v>
      </c>
      <c r="B36" s="254"/>
      <c r="C36" s="240">
        <f>[9]консультации!H18</f>
        <v>0.41899999999999998</v>
      </c>
      <c r="D36" s="1470">
        <f>E36+F36</f>
        <v>3.44E-2</v>
      </c>
      <c r="E36" s="1471">
        <f>[9]консультации!I18</f>
        <v>3.44E-2</v>
      </c>
      <c r="F36" s="251"/>
      <c r="G36" s="238"/>
    </row>
    <row r="37" spans="1:7" ht="39" customHeight="1" x14ac:dyDescent="0.35">
      <c r="A37" s="1472" t="s">
        <v>523</v>
      </c>
      <c r="B37" s="1473"/>
      <c r="C37" s="240">
        <f>C35+C36</f>
        <v>14.659000000000001</v>
      </c>
      <c r="D37" s="1470">
        <f>D36</f>
        <v>3.44E-2</v>
      </c>
      <c r="E37" s="251"/>
      <c r="F37" s="251"/>
      <c r="G37" s="238"/>
    </row>
    <row r="38" spans="1:7" ht="70.5" customHeight="1" x14ac:dyDescent="0.35">
      <c r="A38" s="1506" t="s">
        <v>538</v>
      </c>
      <c r="B38" s="1497"/>
      <c r="C38" s="1498"/>
      <c r="D38" s="1499"/>
      <c r="E38" s="1499"/>
      <c r="F38" s="1499"/>
      <c r="G38" s="238"/>
    </row>
    <row r="39" spans="1:7" ht="35.25" customHeight="1" x14ac:dyDescent="0.35">
      <c r="A39" s="1506" t="s">
        <v>544</v>
      </c>
      <c r="B39" s="1497"/>
      <c r="C39" s="1498"/>
      <c r="D39" s="1499"/>
      <c r="E39" s="1499"/>
      <c r="F39" s="1499"/>
      <c r="G39" s="238"/>
    </row>
    <row r="40" spans="1:7" ht="33.75" customHeight="1" x14ac:dyDescent="0.35">
      <c r="A40" s="24" t="s">
        <v>37</v>
      </c>
      <c r="B40" s="24"/>
      <c r="C40" s="23" t="s">
        <v>36</v>
      </c>
      <c r="D40" s="11"/>
      <c r="E40" s="11"/>
      <c r="F40" s="11"/>
      <c r="G40" s="11"/>
    </row>
    <row r="41" spans="1:7" ht="30" x14ac:dyDescent="0.4">
      <c r="A41" s="22"/>
      <c r="B41" s="22"/>
      <c r="C41" s="1246"/>
      <c r="D41" s="21"/>
      <c r="E41" s="11"/>
      <c r="F41" s="21"/>
      <c r="G41" s="21"/>
    </row>
    <row r="42" spans="1:7" ht="30" x14ac:dyDescent="0.4">
      <c r="A42" s="20"/>
      <c r="B42" s="20"/>
      <c r="C42" s="16"/>
      <c r="D42" s="19" t="s">
        <v>515</v>
      </c>
      <c r="E42" s="21"/>
      <c r="F42" s="19"/>
      <c r="G42" s="19"/>
    </row>
    <row r="43" spans="1:7" x14ac:dyDescent="0.35">
      <c r="A43" s="15"/>
      <c r="B43" s="15"/>
      <c r="C43" s="16"/>
      <c r="D43" s="11"/>
      <c r="E43" s="19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A60" s="15"/>
      <c r="B60" s="15"/>
      <c r="C60" s="16"/>
      <c r="D60" s="11"/>
      <c r="E60" s="11"/>
      <c r="F60" s="11"/>
      <c r="G60" s="11"/>
    </row>
    <row r="61" spans="1:7" x14ac:dyDescent="0.35">
      <c r="A61" s="15"/>
      <c r="B61" s="15"/>
      <c r="C61" s="16"/>
      <c r="D61" s="11"/>
      <c r="E61" s="11"/>
      <c r="F61" s="11"/>
      <c r="G61" s="11"/>
    </row>
    <row r="62" spans="1:7" x14ac:dyDescent="0.35">
      <c r="A62" s="15"/>
      <c r="B62" s="15"/>
      <c r="C62" s="16"/>
      <c r="D62" s="11"/>
      <c r="E62" s="11"/>
      <c r="F62" s="11"/>
      <c r="G62" s="11"/>
    </row>
    <row r="63" spans="1:7" x14ac:dyDescent="0.35">
      <c r="A63" s="15"/>
      <c r="B63" s="15"/>
      <c r="C63" s="16"/>
      <c r="D63" s="11"/>
      <c r="E63" s="11"/>
      <c r="F63" s="11"/>
      <c r="G63" s="11"/>
    </row>
    <row r="64" spans="1:7" x14ac:dyDescent="0.35">
      <c r="A64" s="15"/>
      <c r="B64" s="15"/>
      <c r="C64" s="16"/>
      <c r="D64" s="11"/>
      <c r="E64" s="11"/>
      <c r="F64" s="11"/>
      <c r="G64" s="11"/>
    </row>
    <row r="65" spans="1:7" x14ac:dyDescent="0.35">
      <c r="A65" s="15"/>
      <c r="B65" s="15"/>
      <c r="C65" s="16"/>
      <c r="D65" s="11"/>
      <c r="E65" s="11"/>
      <c r="F65" s="11"/>
      <c r="G65" s="11"/>
    </row>
    <row r="66" spans="1:7" x14ac:dyDescent="0.35">
      <c r="A66" s="15"/>
      <c r="B66" s="15"/>
      <c r="C66" s="16"/>
      <c r="D66" s="11"/>
      <c r="E66" s="11"/>
      <c r="F66" s="11"/>
      <c r="G66" s="11"/>
    </row>
    <row r="67" spans="1:7" x14ac:dyDescent="0.35">
      <c r="A67" s="15"/>
      <c r="B67" s="15"/>
      <c r="C67" s="16"/>
      <c r="D67" s="11"/>
      <c r="E67" s="11"/>
      <c r="F67" s="11"/>
      <c r="G67" s="11"/>
    </row>
    <row r="68" spans="1:7" x14ac:dyDescent="0.35">
      <c r="E68" s="11"/>
      <c r="G68" s="11"/>
    </row>
    <row r="69" spans="1:7" x14ac:dyDescent="0.35">
      <c r="G69" s="11"/>
    </row>
    <row r="70" spans="1:7" x14ac:dyDescent="0.35">
      <c r="G70" s="11"/>
    </row>
    <row r="71" spans="1:7" x14ac:dyDescent="0.35">
      <c r="G71" s="11"/>
    </row>
    <row r="72" spans="1:7" x14ac:dyDescent="0.35">
      <c r="G72" s="11"/>
    </row>
    <row r="73" spans="1:7" x14ac:dyDescent="0.35">
      <c r="G73" s="11"/>
    </row>
    <row r="74" spans="1:7" x14ac:dyDescent="0.35">
      <c r="G74" s="11"/>
    </row>
    <row r="75" spans="1:7" x14ac:dyDescent="0.35">
      <c r="G75" s="11"/>
    </row>
    <row r="76" spans="1:7" x14ac:dyDescent="0.35">
      <c r="G76" s="11"/>
    </row>
    <row r="77" spans="1:7" x14ac:dyDescent="0.35">
      <c r="G77" s="11"/>
    </row>
    <row r="78" spans="1:7" x14ac:dyDescent="0.35">
      <c r="G78" s="11"/>
    </row>
    <row r="79" spans="1:7" x14ac:dyDescent="0.35">
      <c r="G79" s="11"/>
    </row>
    <row r="80" spans="1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  <row r="116" spans="7:7" x14ac:dyDescent="0.35">
      <c r="G116" s="11"/>
    </row>
    <row r="117" spans="7:7" x14ac:dyDescent="0.35">
      <c r="G117" s="11"/>
    </row>
    <row r="118" spans="7:7" x14ac:dyDescent="0.35">
      <c r="G118" s="11"/>
    </row>
    <row r="119" spans="7:7" x14ac:dyDescent="0.35">
      <c r="G119" s="11"/>
    </row>
    <row r="120" spans="7:7" x14ac:dyDescent="0.35">
      <c r="G120" s="11"/>
    </row>
    <row r="121" spans="7:7" x14ac:dyDescent="0.35">
      <c r="G121" s="11"/>
    </row>
    <row r="122" spans="7:7" x14ac:dyDescent="0.35">
      <c r="G122" s="11"/>
    </row>
    <row r="123" spans="7:7" x14ac:dyDescent="0.35">
      <c r="G123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27" orientation="portrait" horizontalDpi="120" verticalDpi="14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CE1B-01D3-490B-AE0A-85F7DF4C116C}">
  <sheetPr>
    <tabColor rgb="FF00B0F0"/>
    <pageSetUpPr fitToPage="1"/>
  </sheetPr>
  <dimension ref="A1:H115"/>
  <sheetViews>
    <sheetView topLeftCell="A6" zoomScale="60" zoomScaleNormal="60" workbookViewId="0">
      <selection activeCell="G46" sqref="G46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530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519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79" t="str">
        <f>'[10] РБ на 24.05.23 '!A17</f>
        <v>Операция септопластика с радиоволновой каутеризацией нижних носовых раковин</v>
      </c>
      <c r="B17" s="249">
        <f>C17*$B$15</f>
        <v>845300</v>
      </c>
      <c r="C17" s="253">
        <v>84.53</v>
      </c>
      <c r="D17" s="251"/>
      <c r="E17" s="251"/>
      <c r="F17" s="251"/>
      <c r="G17" s="119"/>
    </row>
    <row r="18" spans="1:7" ht="44.25" customHeight="1" thickBot="1" x14ac:dyDescent="0.4">
      <c r="A18" s="1469" t="s">
        <v>1</v>
      </c>
      <c r="B18" s="256"/>
      <c r="C18" s="240">
        <f>[10]лор!H26</f>
        <v>21.5</v>
      </c>
      <c r="D18" s="1470">
        <f>E18</f>
        <v>1.79</v>
      </c>
      <c r="E18" s="1471">
        <f>[10]лор!I26</f>
        <v>1.79</v>
      </c>
      <c r="F18" s="251"/>
      <c r="G18" s="119"/>
    </row>
    <row r="19" spans="1:7" ht="42.75" customHeight="1" x14ac:dyDescent="0.35">
      <c r="A19" s="1472" t="s">
        <v>523</v>
      </c>
      <c r="B19" s="1473"/>
      <c r="C19" s="240">
        <f>C17+C18</f>
        <v>106.03</v>
      </c>
      <c r="D19" s="1470">
        <f>D18</f>
        <v>1.79</v>
      </c>
      <c r="E19" s="251"/>
      <c r="F19" s="251"/>
      <c r="G19" s="119"/>
    </row>
    <row r="20" spans="1:7" ht="52.5" hidden="1" customHeight="1" x14ac:dyDescent="0.35">
      <c r="A20" s="1474">
        <f>'[10] РБ на 24.05.23 '!A23</f>
        <v>0</v>
      </c>
      <c r="B20" s="249">
        <f>C20*$B$15</f>
        <v>77600</v>
      </c>
      <c r="C20" s="240">
        <v>7.76</v>
      </c>
      <c r="D20" s="239"/>
      <c r="E20" s="239"/>
      <c r="F20" s="239"/>
      <c r="G20" s="238"/>
    </row>
    <row r="21" spans="1:7" ht="41.25" hidden="1" customHeight="1" thickBot="1" x14ac:dyDescent="0.4">
      <c r="A21" s="600" t="s">
        <v>1</v>
      </c>
      <c r="B21" s="244" t="e">
        <f>C21*$B$15</f>
        <v>#REF!</v>
      </c>
      <c r="C21" s="240" t="e">
        <f>[10]лор!#REF!</f>
        <v>#REF!</v>
      </c>
      <c r="D21" s="239" t="e">
        <f>E21</f>
        <v>#REF!</v>
      </c>
      <c r="E21" s="1476" t="e">
        <f>[10]лор!#REF!</f>
        <v>#REF!</v>
      </c>
      <c r="F21" s="239"/>
      <c r="G21" s="238"/>
    </row>
    <row r="22" spans="1:7" ht="45.75" hidden="1" customHeight="1" thickBot="1" x14ac:dyDescent="0.4">
      <c r="A22" s="1477" t="s">
        <v>523</v>
      </c>
      <c r="B22" s="244" t="e">
        <f>C22*$B$15</f>
        <v>#REF!</v>
      </c>
      <c r="C22" s="240" t="e">
        <f>C20+C21</f>
        <v>#REF!</v>
      </c>
      <c r="D22" s="239" t="e">
        <f>D21</f>
        <v>#REF!</v>
      </c>
      <c r="E22" s="239"/>
      <c r="F22" s="239"/>
      <c r="G22" s="238"/>
    </row>
    <row r="23" spans="1:7" ht="56.25" hidden="1" customHeight="1" x14ac:dyDescent="0.35">
      <c r="A23" s="1479">
        <f>'[10] РБ на 24.05.23 '!A26</f>
        <v>0</v>
      </c>
      <c r="B23" s="244">
        <f>C23*$B$15</f>
        <v>336300</v>
      </c>
      <c r="C23" s="240">
        <v>33.630000000000003</v>
      </c>
      <c r="D23" s="239"/>
      <c r="E23" s="239"/>
      <c r="F23" s="239"/>
      <c r="G23" s="238"/>
    </row>
    <row r="24" spans="1:7" ht="48" hidden="1" customHeight="1" thickBot="1" x14ac:dyDescent="0.4">
      <c r="A24" s="600" t="s">
        <v>1</v>
      </c>
      <c r="B24" s="244">
        <f>C24*$B$15</f>
        <v>0</v>
      </c>
      <c r="C24" s="240">
        <f>[10]лор!H27</f>
        <v>0</v>
      </c>
      <c r="D24" s="239">
        <f>E24</f>
        <v>0</v>
      </c>
      <c r="E24" s="1476">
        <f>[10]лор!I27</f>
        <v>0</v>
      </c>
      <c r="F24" s="239"/>
      <c r="G24" s="238"/>
    </row>
    <row r="25" spans="1:7" ht="39" hidden="1" customHeight="1" thickBot="1" x14ac:dyDescent="0.4">
      <c r="A25" s="1478" t="s">
        <v>523</v>
      </c>
      <c r="B25" s="244"/>
      <c r="C25" s="247">
        <f>C23+C24</f>
        <v>33.630000000000003</v>
      </c>
      <c r="D25" s="239">
        <f>D24</f>
        <v>0</v>
      </c>
      <c r="E25" s="239"/>
      <c r="F25" s="239"/>
      <c r="G25" s="238"/>
    </row>
    <row r="26" spans="1:7" ht="57.75" hidden="1" customHeight="1" x14ac:dyDescent="0.35">
      <c r="A26" s="1479">
        <f>'[10] РБ на 24.05.23 '!A29</f>
        <v>0</v>
      </c>
      <c r="B26" s="244">
        <f>C26*$B$15</f>
        <v>379300</v>
      </c>
      <c r="C26" s="240">
        <v>37.93</v>
      </c>
      <c r="D26" s="239"/>
      <c r="E26" s="239"/>
      <c r="F26" s="239"/>
      <c r="G26" s="238"/>
    </row>
    <row r="27" spans="1:7" ht="39" hidden="1" customHeight="1" thickBot="1" x14ac:dyDescent="0.4">
      <c r="A27" s="600" t="s">
        <v>1</v>
      </c>
      <c r="B27" s="244">
        <f>C27*$B$15</f>
        <v>0</v>
      </c>
      <c r="C27" s="240">
        <f>[10]лор!H28</f>
        <v>0</v>
      </c>
      <c r="D27" s="239">
        <f>E27</f>
        <v>0</v>
      </c>
      <c r="E27" s="1476">
        <f>[10]лор!I28</f>
        <v>0</v>
      </c>
      <c r="F27" s="239"/>
      <c r="G27" s="238"/>
    </row>
    <row r="28" spans="1:7" ht="39" hidden="1" customHeight="1" thickBot="1" x14ac:dyDescent="0.4">
      <c r="A28" s="1478" t="s">
        <v>523</v>
      </c>
      <c r="B28" s="244"/>
      <c r="C28" s="247">
        <f>C26+C27</f>
        <v>37.93</v>
      </c>
      <c r="D28" s="239">
        <f>D27</f>
        <v>0</v>
      </c>
      <c r="E28" s="239"/>
      <c r="F28" s="239"/>
      <c r="G28" s="238"/>
    </row>
    <row r="29" spans="1:7" ht="51.75" hidden="1" customHeight="1" x14ac:dyDescent="0.35">
      <c r="A29" s="1479">
        <f>'[10] РБ на 24.05.23 '!A32</f>
        <v>0</v>
      </c>
      <c r="B29" s="249">
        <f>C29*$B$15</f>
        <v>379300</v>
      </c>
      <c r="C29" s="253">
        <v>37.93</v>
      </c>
      <c r="D29" s="251"/>
      <c r="E29" s="251"/>
      <c r="F29" s="251"/>
      <c r="G29" s="238"/>
    </row>
    <row r="30" spans="1:7" ht="39" hidden="1" customHeight="1" thickBot="1" x14ac:dyDescent="0.4">
      <c r="A30" s="600" t="s">
        <v>1</v>
      </c>
      <c r="B30" s="256"/>
      <c r="C30" s="240">
        <f>[10]лор!H29</f>
        <v>0</v>
      </c>
      <c r="D30" s="1470">
        <f>E30</f>
        <v>0</v>
      </c>
      <c r="E30" s="1471">
        <f>[10]лор!I29</f>
        <v>0</v>
      </c>
      <c r="F30" s="251"/>
      <c r="G30" s="238"/>
    </row>
    <row r="31" spans="1:7" ht="39" hidden="1" customHeight="1" thickBot="1" x14ac:dyDescent="0.4">
      <c r="A31" s="1478" t="s">
        <v>523</v>
      </c>
      <c r="B31" s="1511"/>
      <c r="C31" s="240">
        <f>C29+C30</f>
        <v>37.93</v>
      </c>
      <c r="D31" s="1470">
        <f>D30</f>
        <v>0</v>
      </c>
      <c r="E31" s="251"/>
      <c r="F31" s="251"/>
      <c r="G31" s="238"/>
    </row>
    <row r="32" spans="1:7" ht="33.75" customHeight="1" x14ac:dyDescent="0.35">
      <c r="A32" s="24" t="s">
        <v>37</v>
      </c>
      <c r="B32" s="24"/>
      <c r="C32" s="23" t="s">
        <v>36</v>
      </c>
      <c r="D32" s="11"/>
      <c r="E32" s="11"/>
      <c r="F32" s="11"/>
      <c r="G32" s="11"/>
    </row>
    <row r="33" spans="1:7" ht="30" x14ac:dyDescent="0.4">
      <c r="A33" s="22"/>
      <c r="B33" s="22"/>
      <c r="C33" s="1246"/>
      <c r="D33" s="21"/>
      <c r="E33" s="11"/>
      <c r="F33" s="21"/>
      <c r="G33" s="21"/>
    </row>
    <row r="34" spans="1:7" ht="30" x14ac:dyDescent="0.4">
      <c r="A34" s="20"/>
      <c r="B34" s="20"/>
      <c r="C34" s="16"/>
      <c r="D34" s="19" t="s">
        <v>515</v>
      </c>
      <c r="E34" s="21"/>
      <c r="F34" s="19"/>
      <c r="G34" s="19"/>
    </row>
    <row r="35" spans="1:7" x14ac:dyDescent="0.35">
      <c r="A35" s="15"/>
      <c r="B35" s="15"/>
      <c r="C35" s="16"/>
      <c r="D35" s="11"/>
      <c r="E35" s="19"/>
      <c r="F35" s="11"/>
      <c r="G35" s="11"/>
    </row>
    <row r="36" spans="1:7" x14ac:dyDescent="0.35">
      <c r="A36" s="15"/>
      <c r="B36" s="15"/>
      <c r="C36" s="16"/>
      <c r="D36" s="11"/>
      <c r="E36" s="11"/>
      <c r="F36" s="11"/>
      <c r="G36" s="11"/>
    </row>
    <row r="37" spans="1:7" x14ac:dyDescent="0.35">
      <c r="A37" s="15"/>
      <c r="B37" s="15"/>
      <c r="C37" s="16"/>
      <c r="D37" s="11"/>
      <c r="E37" s="11"/>
      <c r="F37" s="11"/>
      <c r="G37" s="11"/>
    </row>
    <row r="38" spans="1:7" x14ac:dyDescent="0.35">
      <c r="A38" s="15"/>
      <c r="B38" s="15"/>
      <c r="C38" s="16"/>
      <c r="D38" s="11"/>
      <c r="E38" s="11"/>
      <c r="F38" s="11"/>
      <c r="G38" s="11"/>
    </row>
    <row r="39" spans="1:7" x14ac:dyDescent="0.35">
      <c r="A39" s="15"/>
      <c r="B39" s="15"/>
      <c r="C39" s="16"/>
      <c r="D39" s="11"/>
      <c r="E39" s="11"/>
      <c r="F39" s="11"/>
      <c r="G39" s="11"/>
    </row>
    <row r="40" spans="1:7" x14ac:dyDescent="0.35">
      <c r="A40" s="15"/>
      <c r="B40" s="15"/>
      <c r="C40" s="16"/>
      <c r="D40" s="11"/>
      <c r="E40" s="11"/>
      <c r="F40" s="11"/>
      <c r="G40" s="11"/>
    </row>
    <row r="41" spans="1:7" x14ac:dyDescent="0.35">
      <c r="A41" s="15"/>
      <c r="B41" s="15"/>
      <c r="C41" s="16"/>
      <c r="D41" s="11"/>
      <c r="E41" s="11"/>
      <c r="F41" s="11"/>
      <c r="G41" s="11"/>
    </row>
    <row r="42" spans="1:7" x14ac:dyDescent="0.35">
      <c r="A42" s="15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E60" s="11"/>
      <c r="G60" s="11"/>
    </row>
    <row r="61" spans="1:7" x14ac:dyDescent="0.35">
      <c r="G61" s="11"/>
    </row>
    <row r="62" spans="1:7" x14ac:dyDescent="0.35">
      <c r="G62" s="11"/>
    </row>
    <row r="63" spans="1:7" x14ac:dyDescent="0.35">
      <c r="G63" s="11"/>
    </row>
    <row r="64" spans="1:7" x14ac:dyDescent="0.35">
      <c r="G64" s="11"/>
    </row>
    <row r="65" spans="7:7" x14ac:dyDescent="0.35">
      <c r="G65" s="11"/>
    </row>
    <row r="66" spans="7:7" x14ac:dyDescent="0.35">
      <c r="G66" s="11"/>
    </row>
    <row r="67" spans="7:7" x14ac:dyDescent="0.35">
      <c r="G67" s="11"/>
    </row>
    <row r="68" spans="7:7" x14ac:dyDescent="0.35">
      <c r="G68" s="11"/>
    </row>
    <row r="69" spans="7:7" x14ac:dyDescent="0.35">
      <c r="G69" s="11"/>
    </row>
    <row r="70" spans="7:7" x14ac:dyDescent="0.35">
      <c r="G70" s="11"/>
    </row>
    <row r="71" spans="7:7" x14ac:dyDescent="0.35">
      <c r="G71" s="11"/>
    </row>
    <row r="72" spans="7:7" x14ac:dyDescent="0.35">
      <c r="G72" s="11"/>
    </row>
    <row r="73" spans="7:7" x14ac:dyDescent="0.35">
      <c r="G73" s="11"/>
    </row>
    <row r="74" spans="7:7" x14ac:dyDescent="0.35">
      <c r="G74" s="11"/>
    </row>
    <row r="75" spans="7:7" x14ac:dyDescent="0.35">
      <c r="G75" s="11"/>
    </row>
    <row r="76" spans="7:7" x14ac:dyDescent="0.35">
      <c r="G76" s="11"/>
    </row>
    <row r="77" spans="7:7" x14ac:dyDescent="0.35">
      <c r="G77" s="11"/>
    </row>
    <row r="78" spans="7:7" x14ac:dyDescent="0.35">
      <c r="G78" s="11"/>
    </row>
    <row r="79" spans="7:7" x14ac:dyDescent="0.35">
      <c r="G79" s="11"/>
    </row>
    <row r="80" spans="7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38" orientation="portrait" horizontalDpi="120" verticalDpi="14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2E0C3-50D3-432C-B926-4392C1C85500}">
  <sheetPr>
    <tabColor rgb="FF00B0F0"/>
    <pageSetUpPr fitToPage="1"/>
  </sheetPr>
  <dimension ref="A1:H107"/>
  <sheetViews>
    <sheetView topLeftCell="A15" zoomScale="60" zoomScaleNormal="60" workbookViewId="0">
      <selection sqref="A1:F28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526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527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68" t="str">
        <f>'[10] РБ на 24.05.23 '!A17</f>
        <v>Операция септопластика с радиоволновой каутеризацией нижних носовых раковин</v>
      </c>
      <c r="B17" s="249">
        <f>C17*$B$15</f>
        <v>2254100</v>
      </c>
      <c r="C17" s="253">
        <v>225.41</v>
      </c>
      <c r="D17" s="251"/>
      <c r="E17" s="251"/>
      <c r="F17" s="251"/>
      <c r="G17" s="119"/>
    </row>
    <row r="18" spans="1:7" ht="44.25" customHeight="1" thickBot="1" x14ac:dyDescent="0.4">
      <c r="A18" s="1469" t="s">
        <v>522</v>
      </c>
      <c r="B18" s="256"/>
      <c r="C18" s="240">
        <f>[10]лор!H26</f>
        <v>21.5</v>
      </c>
      <c r="D18" s="1470">
        <f>E18</f>
        <v>1.79</v>
      </c>
      <c r="E18" s="1471">
        <f>[10]лор!I26</f>
        <v>1.79</v>
      </c>
      <c r="F18" s="251"/>
      <c r="G18" s="119"/>
    </row>
    <row r="19" spans="1:7" ht="44.25" customHeight="1" x14ac:dyDescent="0.35">
      <c r="A19" s="1500" t="s">
        <v>523</v>
      </c>
      <c r="B19" s="1473"/>
      <c r="C19" s="1481">
        <f>C17+C18</f>
        <v>246.91</v>
      </c>
      <c r="D19" s="1501">
        <f>D18</f>
        <v>1.79</v>
      </c>
      <c r="E19" s="1502"/>
      <c r="F19" s="1502"/>
      <c r="G19" s="119"/>
    </row>
    <row r="20" spans="1:7" ht="53.25" customHeight="1" x14ac:dyDescent="0.35">
      <c r="A20" s="1503" t="s">
        <v>528</v>
      </c>
      <c r="B20" s="1473"/>
      <c r="C20" s="1481">
        <v>140.26</v>
      </c>
      <c r="D20" s="1501">
        <v>0</v>
      </c>
      <c r="E20" s="1502"/>
      <c r="F20" s="1502"/>
      <c r="G20" s="119"/>
    </row>
    <row r="21" spans="1:7" ht="70.5" customHeight="1" x14ac:dyDescent="0.35">
      <c r="A21" s="1503" t="s">
        <v>529</v>
      </c>
      <c r="B21" s="1473"/>
      <c r="C21" s="1481">
        <v>247.35</v>
      </c>
      <c r="D21" s="1501"/>
      <c r="E21" s="1502"/>
      <c r="F21" s="1502"/>
      <c r="G21" s="119"/>
    </row>
    <row r="22" spans="1:7" ht="44.25" customHeight="1" x14ac:dyDescent="0.35">
      <c r="A22" s="1469" t="s">
        <v>1</v>
      </c>
      <c r="B22" s="1473"/>
      <c r="C22" s="1481">
        <v>102.86</v>
      </c>
      <c r="D22" s="1501">
        <f>E22</f>
        <v>9.35</v>
      </c>
      <c r="E22" s="1501">
        <v>9.35</v>
      </c>
      <c r="F22" s="1502"/>
      <c r="G22" s="119"/>
    </row>
    <row r="23" spans="1:7" ht="50.25" customHeight="1" x14ac:dyDescent="0.35">
      <c r="A23" s="1472" t="s">
        <v>523</v>
      </c>
      <c r="B23" s="264"/>
      <c r="C23" s="1504">
        <f>C21+C22</f>
        <v>350.21</v>
      </c>
      <c r="D23" s="1505">
        <f>D22</f>
        <v>9.35</v>
      </c>
      <c r="E23" s="3"/>
      <c r="F23" s="3"/>
      <c r="G23" s="119"/>
    </row>
    <row r="24" spans="1:7" ht="100.5" customHeight="1" x14ac:dyDescent="0.35">
      <c r="A24" s="1506" t="str">
        <f>'[10] РБ на 24.05.23 '!A36</f>
        <v>*Примечание: тариф и медикаменты расчитаны без учета стоимости носового тампона, который оплачивается пациентом отдельно(по желанию) в установленном законодательством порядке</v>
      </c>
      <c r="B24" s="1473"/>
      <c r="C24" s="1507"/>
      <c r="D24" s="1508"/>
      <c r="E24" s="1509"/>
      <c r="F24" s="1509"/>
      <c r="G24" s="238"/>
    </row>
    <row r="25" spans="1:7" ht="39" customHeight="1" x14ac:dyDescent="0.35">
      <c r="A25" s="1510"/>
      <c r="B25" s="1473"/>
      <c r="C25" s="1507"/>
      <c r="D25" s="1508"/>
      <c r="E25" s="1509"/>
      <c r="F25" s="1509"/>
      <c r="G25" s="238"/>
    </row>
    <row r="26" spans="1:7" ht="30" x14ac:dyDescent="0.4">
      <c r="A26" s="24" t="s">
        <v>37</v>
      </c>
      <c r="B26" s="20"/>
      <c r="C26" s="23" t="s">
        <v>36</v>
      </c>
      <c r="D26" s="19" t="s">
        <v>515</v>
      </c>
      <c r="E26" s="21"/>
      <c r="F26" s="19"/>
      <c r="G26" s="19"/>
    </row>
    <row r="27" spans="1:7" ht="30" x14ac:dyDescent="0.4">
      <c r="A27" s="22"/>
      <c r="B27" s="15"/>
      <c r="C27" s="16"/>
      <c r="D27" s="11"/>
      <c r="E27" s="19"/>
      <c r="F27" s="11"/>
      <c r="G27" s="11"/>
    </row>
    <row r="28" spans="1:7" x14ac:dyDescent="0.35">
      <c r="A28" s="20"/>
      <c r="B28" s="15"/>
      <c r="C28" s="16"/>
      <c r="D28" s="11"/>
      <c r="E28" s="11"/>
      <c r="F28" s="11"/>
      <c r="G28" s="11"/>
    </row>
    <row r="29" spans="1:7" x14ac:dyDescent="0.35">
      <c r="A29" s="15"/>
      <c r="B29" s="15"/>
      <c r="C29" s="16"/>
      <c r="D29" s="11"/>
      <c r="E29" s="11"/>
      <c r="F29" s="11"/>
      <c r="G29" s="11"/>
    </row>
    <row r="30" spans="1:7" x14ac:dyDescent="0.35">
      <c r="A30" s="15"/>
      <c r="B30" s="15"/>
      <c r="C30" s="16"/>
      <c r="D30" s="11"/>
      <c r="E30" s="11"/>
      <c r="F30" s="11"/>
      <c r="G30" s="11"/>
    </row>
    <row r="31" spans="1:7" x14ac:dyDescent="0.35">
      <c r="A31" s="15"/>
      <c r="B31" s="15"/>
      <c r="C31" s="16"/>
      <c r="D31" s="11"/>
      <c r="E31" s="11"/>
      <c r="F31" s="11"/>
      <c r="G31" s="11"/>
    </row>
    <row r="32" spans="1:7" x14ac:dyDescent="0.35">
      <c r="A32" s="15"/>
      <c r="B32" s="15"/>
      <c r="C32" s="16"/>
      <c r="D32" s="11"/>
      <c r="E32" s="11"/>
      <c r="F32" s="11"/>
      <c r="G32" s="11"/>
    </row>
    <row r="33" spans="1:7" x14ac:dyDescent="0.35">
      <c r="A33" s="15"/>
      <c r="B33" s="15"/>
      <c r="C33" s="16"/>
      <c r="D33" s="11"/>
      <c r="E33" s="11"/>
      <c r="F33" s="11"/>
      <c r="G33" s="11"/>
    </row>
    <row r="34" spans="1:7" x14ac:dyDescent="0.35">
      <c r="A34" s="15"/>
      <c r="B34" s="15"/>
      <c r="C34" s="16"/>
      <c r="D34" s="11"/>
      <c r="E34" s="11"/>
      <c r="F34" s="11"/>
      <c r="G34" s="11"/>
    </row>
    <row r="35" spans="1:7" x14ac:dyDescent="0.35">
      <c r="A35" s="15"/>
      <c r="B35" s="15"/>
      <c r="C35" s="16"/>
      <c r="D35" s="11"/>
      <c r="E35" s="11"/>
      <c r="F35" s="11"/>
      <c r="G35" s="11"/>
    </row>
    <row r="36" spans="1:7" x14ac:dyDescent="0.35">
      <c r="A36" s="15"/>
      <c r="B36" s="15"/>
      <c r="C36" s="16"/>
      <c r="D36" s="11"/>
      <c r="E36" s="11"/>
      <c r="F36" s="11"/>
      <c r="G36" s="11"/>
    </row>
    <row r="37" spans="1:7" x14ac:dyDescent="0.35">
      <c r="A37" s="15"/>
      <c r="B37" s="15"/>
      <c r="C37" s="16"/>
      <c r="D37" s="11"/>
      <c r="E37" s="11"/>
      <c r="F37" s="11"/>
      <c r="G37" s="11"/>
    </row>
    <row r="38" spans="1:7" x14ac:dyDescent="0.35">
      <c r="A38" s="15"/>
      <c r="B38" s="15"/>
      <c r="C38" s="16"/>
      <c r="D38" s="11"/>
      <c r="E38" s="11"/>
      <c r="F38" s="11"/>
      <c r="G38" s="11"/>
    </row>
    <row r="39" spans="1:7" x14ac:dyDescent="0.35">
      <c r="A39" s="15"/>
      <c r="B39" s="15"/>
      <c r="C39" s="16"/>
      <c r="D39" s="11"/>
      <c r="E39" s="11"/>
      <c r="F39" s="11"/>
      <c r="G39" s="11"/>
    </row>
    <row r="40" spans="1:7" x14ac:dyDescent="0.35">
      <c r="A40" s="15"/>
      <c r="B40" s="15"/>
      <c r="C40" s="16"/>
      <c r="D40" s="11"/>
      <c r="E40" s="11"/>
      <c r="F40" s="11"/>
      <c r="G40" s="11"/>
    </row>
    <row r="41" spans="1:7" x14ac:dyDescent="0.35">
      <c r="A41" s="15"/>
      <c r="B41" s="15"/>
      <c r="C41" s="16"/>
      <c r="D41" s="11"/>
      <c r="E41" s="11"/>
      <c r="F41" s="11"/>
      <c r="G41" s="11"/>
    </row>
    <row r="42" spans="1:7" x14ac:dyDescent="0.35">
      <c r="A42" s="15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E52" s="11"/>
      <c r="G52" s="11"/>
    </row>
    <row r="53" spans="1:7" x14ac:dyDescent="0.35">
      <c r="A53" s="15"/>
      <c r="G53" s="11"/>
    </row>
    <row r="54" spans="1:7" x14ac:dyDescent="0.35">
      <c r="G54" s="11"/>
    </row>
    <row r="55" spans="1:7" x14ac:dyDescent="0.35">
      <c r="G55" s="11"/>
    </row>
    <row r="56" spans="1:7" x14ac:dyDescent="0.35">
      <c r="G56" s="11"/>
    </row>
    <row r="57" spans="1:7" x14ac:dyDescent="0.35">
      <c r="G57" s="11"/>
    </row>
    <row r="58" spans="1:7" x14ac:dyDescent="0.35">
      <c r="G58" s="11"/>
    </row>
    <row r="59" spans="1:7" x14ac:dyDescent="0.35">
      <c r="G59" s="11"/>
    </row>
    <row r="60" spans="1:7" x14ac:dyDescent="0.35">
      <c r="G60" s="11"/>
    </row>
    <row r="61" spans="1:7" x14ac:dyDescent="0.35">
      <c r="G61" s="11"/>
    </row>
    <row r="62" spans="1:7" x14ac:dyDescent="0.35">
      <c r="G62" s="11"/>
    </row>
    <row r="63" spans="1:7" x14ac:dyDescent="0.35">
      <c r="G63" s="11"/>
    </row>
    <row r="64" spans="1:7" x14ac:dyDescent="0.35">
      <c r="G64" s="11"/>
    </row>
    <row r="65" spans="7:7" x14ac:dyDescent="0.35">
      <c r="G65" s="11"/>
    </row>
    <row r="66" spans="7:7" x14ac:dyDescent="0.35">
      <c r="G66" s="11"/>
    </row>
    <row r="67" spans="7:7" x14ac:dyDescent="0.35">
      <c r="G67" s="11"/>
    </row>
    <row r="68" spans="7:7" x14ac:dyDescent="0.35">
      <c r="G68" s="11"/>
    </row>
    <row r="69" spans="7:7" x14ac:dyDescent="0.35">
      <c r="G69" s="11"/>
    </row>
    <row r="70" spans="7:7" x14ac:dyDescent="0.35">
      <c r="G70" s="11"/>
    </row>
    <row r="71" spans="7:7" x14ac:dyDescent="0.35">
      <c r="G71" s="11"/>
    </row>
    <row r="72" spans="7:7" x14ac:dyDescent="0.35">
      <c r="G72" s="11"/>
    </row>
    <row r="73" spans="7:7" x14ac:dyDescent="0.35">
      <c r="G73" s="11"/>
    </row>
    <row r="74" spans="7:7" x14ac:dyDescent="0.35">
      <c r="G74" s="11"/>
    </row>
    <row r="75" spans="7:7" x14ac:dyDescent="0.35">
      <c r="G75" s="11"/>
    </row>
    <row r="76" spans="7:7" x14ac:dyDescent="0.35">
      <c r="G76" s="11"/>
    </row>
    <row r="77" spans="7:7" x14ac:dyDescent="0.35">
      <c r="G77" s="11"/>
    </row>
    <row r="78" spans="7:7" x14ac:dyDescent="0.35">
      <c r="G78" s="11"/>
    </row>
    <row r="79" spans="7:7" x14ac:dyDescent="0.35">
      <c r="G79" s="11"/>
    </row>
    <row r="80" spans="7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33" orientation="portrait" horizontalDpi="120" verticalDpi="144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BE4F-A476-4522-8F5F-1E43B4745DA9}">
  <sheetPr>
    <tabColor rgb="FF00B0F0"/>
    <pageSetUpPr fitToPage="1"/>
  </sheetPr>
  <dimension ref="A1:H120"/>
  <sheetViews>
    <sheetView topLeftCell="A8" zoomScale="60" zoomScaleNormal="60" workbookViewId="0">
      <selection activeCell="C13" sqref="C13:C14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272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519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68" t="s">
        <v>521</v>
      </c>
      <c r="B17" s="249">
        <f>C17*$B$15</f>
        <v>845300</v>
      </c>
      <c r="C17" s="253">
        <v>84.53</v>
      </c>
      <c r="D17" s="251"/>
      <c r="E17" s="251"/>
      <c r="F17" s="251"/>
      <c r="G17" s="119"/>
    </row>
    <row r="18" spans="1:7" ht="44.25" customHeight="1" thickBot="1" x14ac:dyDescent="0.4">
      <c r="A18" s="1469" t="s">
        <v>522</v>
      </c>
      <c r="B18" s="256"/>
      <c r="C18" s="240">
        <f>[10]лор!H26</f>
        <v>21.5</v>
      </c>
      <c r="D18" s="1470">
        <f>F18+E18</f>
        <v>1.79</v>
      </c>
      <c r="E18" s="1471">
        <f>[10]лор!I26</f>
        <v>1.79</v>
      </c>
      <c r="F18" s="251"/>
      <c r="G18" s="119"/>
    </row>
    <row r="19" spans="1:7" ht="42.75" customHeight="1" x14ac:dyDescent="0.35">
      <c r="A19" s="1472" t="s">
        <v>523</v>
      </c>
      <c r="B19" s="1473"/>
      <c r="C19" s="240">
        <f>C17+C18</f>
        <v>106.03</v>
      </c>
      <c r="D19" s="1470">
        <f>D18</f>
        <v>1.79</v>
      </c>
      <c r="E19" s="251"/>
      <c r="F19" s="251"/>
      <c r="G19" s="119"/>
    </row>
    <row r="20" spans="1:7" ht="48.75" hidden="1" customHeight="1" x14ac:dyDescent="0.35">
      <c r="A20" s="1474"/>
      <c r="B20" s="249">
        <f>C20*$B$15</f>
        <v>0</v>
      </c>
      <c r="C20" s="253"/>
      <c r="D20" s="251"/>
      <c r="E20" s="251"/>
      <c r="F20" s="251"/>
      <c r="G20" s="119"/>
    </row>
    <row r="21" spans="1:7" ht="48.75" hidden="1" customHeight="1" x14ac:dyDescent="0.35">
      <c r="A21" s="1469"/>
      <c r="B21" s="254"/>
      <c r="C21" s="240"/>
      <c r="D21" s="1470"/>
      <c r="E21" s="1471"/>
      <c r="F21" s="251"/>
      <c r="G21" s="119"/>
    </row>
    <row r="22" spans="1:7" ht="48.75" hidden="1" customHeight="1" x14ac:dyDescent="0.35">
      <c r="A22" s="1472"/>
      <c r="B22" s="1473"/>
      <c r="C22" s="240"/>
      <c r="D22" s="1470"/>
      <c r="E22" s="251"/>
      <c r="F22" s="251"/>
      <c r="G22" s="119"/>
    </row>
    <row r="23" spans="1:7" ht="52.5" hidden="1" customHeight="1" x14ac:dyDescent="0.4">
      <c r="A23" s="1475"/>
      <c r="B23" s="249">
        <f>C23*$B$15</f>
        <v>0</v>
      </c>
      <c r="C23" s="240"/>
      <c r="D23" s="239"/>
      <c r="E23" s="239"/>
      <c r="F23" s="239"/>
      <c r="G23" s="238"/>
    </row>
    <row r="24" spans="1:7" ht="41.25" hidden="1" customHeight="1" thickBot="1" x14ac:dyDescent="0.4">
      <c r="A24" s="600"/>
      <c r="B24" s="244">
        <f>C24*$B$15</f>
        <v>0</v>
      </c>
      <c r="C24" s="240"/>
      <c r="D24" s="239"/>
      <c r="E24" s="1476"/>
      <c r="F24" s="239"/>
      <c r="G24" s="238"/>
    </row>
    <row r="25" spans="1:7" ht="40.5" hidden="1" customHeight="1" thickBot="1" x14ac:dyDescent="0.4">
      <c r="A25" s="1477"/>
      <c r="B25" s="244">
        <f>C25*$B$15</f>
        <v>0</v>
      </c>
      <c r="C25" s="240"/>
      <c r="D25" s="239"/>
      <c r="E25" s="239"/>
      <c r="F25" s="239"/>
      <c r="G25" s="238"/>
    </row>
    <row r="26" spans="1:7" ht="50.25" hidden="1" customHeight="1" x14ac:dyDescent="0.4">
      <c r="A26" s="1475"/>
      <c r="B26" s="244">
        <f>C26*$B$15</f>
        <v>0</v>
      </c>
      <c r="C26" s="240"/>
      <c r="D26" s="239"/>
      <c r="E26" s="239"/>
      <c r="F26" s="239"/>
      <c r="G26" s="238"/>
    </row>
    <row r="27" spans="1:7" ht="48" hidden="1" customHeight="1" thickBot="1" x14ac:dyDescent="0.4">
      <c r="A27" s="600"/>
      <c r="B27" s="244">
        <f>C27*$B$15</f>
        <v>0</v>
      </c>
      <c r="C27" s="240"/>
      <c r="D27" s="239"/>
      <c r="E27" s="1476"/>
      <c r="F27" s="239"/>
      <c r="G27" s="238"/>
    </row>
    <row r="28" spans="1:7" ht="39" hidden="1" customHeight="1" thickBot="1" x14ac:dyDescent="0.4">
      <c r="A28" s="1478"/>
      <c r="B28" s="244"/>
      <c r="C28" s="247"/>
      <c r="D28" s="239"/>
      <c r="E28" s="239"/>
      <c r="F28" s="239"/>
      <c r="G28" s="238"/>
    </row>
    <row r="29" spans="1:7" ht="50.25" hidden="1" customHeight="1" x14ac:dyDescent="0.35">
      <c r="A29" s="1479"/>
      <c r="B29" s="244">
        <f>C29*$B$15</f>
        <v>0</v>
      </c>
      <c r="C29" s="240"/>
      <c r="D29" s="239"/>
      <c r="E29" s="239"/>
      <c r="F29" s="239"/>
      <c r="G29" s="238"/>
    </row>
    <row r="30" spans="1:7" ht="39" hidden="1" customHeight="1" thickBot="1" x14ac:dyDescent="0.4">
      <c r="A30" s="1469"/>
      <c r="B30" s="1480">
        <f>C30*$B$15</f>
        <v>0</v>
      </c>
      <c r="C30" s="1481"/>
      <c r="D30" s="1482"/>
      <c r="E30" s="1483"/>
      <c r="F30" s="1482"/>
      <c r="G30" s="238"/>
    </row>
    <row r="31" spans="1:7" ht="39" hidden="1" customHeight="1" thickBot="1" x14ac:dyDescent="0.4">
      <c r="A31" s="1478"/>
      <c r="B31" s="1484"/>
      <c r="C31" s="1485"/>
      <c r="D31" s="1486"/>
      <c r="E31" s="1486"/>
      <c r="F31" s="1487"/>
      <c r="G31" s="238"/>
    </row>
    <row r="32" spans="1:7" ht="63" hidden="1" customHeight="1" thickBot="1" x14ac:dyDescent="0.4">
      <c r="A32" s="1479"/>
      <c r="B32" s="1474" t="s">
        <v>524</v>
      </c>
      <c r="C32" s="1488"/>
      <c r="D32" s="1474"/>
      <c r="E32" s="1474"/>
      <c r="F32" s="1489"/>
      <c r="G32" s="238"/>
    </row>
    <row r="33" spans="1:7" ht="39" hidden="1" customHeight="1" thickBot="1" x14ac:dyDescent="0.4">
      <c r="A33" s="600"/>
      <c r="B33" s="600" t="s">
        <v>1</v>
      </c>
      <c r="C33" s="1490"/>
      <c r="D33" s="1491"/>
      <c r="E33" s="1491"/>
      <c r="F33" s="1478"/>
      <c r="G33" s="238"/>
    </row>
    <row r="34" spans="1:7" ht="39" hidden="1" customHeight="1" thickBot="1" x14ac:dyDescent="0.4">
      <c r="A34" s="1492"/>
      <c r="B34" s="1477" t="s">
        <v>523</v>
      </c>
      <c r="C34" s="1493"/>
      <c r="D34" s="1492"/>
      <c r="E34" s="1492"/>
      <c r="F34" s="1492"/>
      <c r="G34" s="238"/>
    </row>
    <row r="35" spans="1:7" ht="70.5" hidden="1" customHeight="1" x14ac:dyDescent="0.45">
      <c r="A35" s="1494"/>
      <c r="B35" s="1495"/>
      <c r="C35" s="247"/>
      <c r="D35" s="239"/>
      <c r="E35" s="239"/>
      <c r="F35" s="239"/>
      <c r="G35" s="238"/>
    </row>
    <row r="36" spans="1:7" ht="104.25" customHeight="1" x14ac:dyDescent="0.4">
      <c r="A36" s="1496" t="s">
        <v>525</v>
      </c>
      <c r="B36" s="1497"/>
      <c r="C36" s="1498"/>
      <c r="D36" s="1499"/>
      <c r="E36" s="1499"/>
      <c r="F36" s="1499"/>
      <c r="G36" s="238"/>
    </row>
    <row r="37" spans="1:7" ht="33.75" customHeight="1" x14ac:dyDescent="0.35">
      <c r="A37" s="24" t="s">
        <v>37</v>
      </c>
      <c r="B37" s="24"/>
      <c r="C37" s="23" t="s">
        <v>36</v>
      </c>
      <c r="D37" s="11"/>
      <c r="E37" s="11"/>
      <c r="F37" s="11"/>
      <c r="G37" s="11"/>
    </row>
    <row r="38" spans="1:7" ht="30" x14ac:dyDescent="0.4">
      <c r="A38" s="22"/>
      <c r="B38" s="22"/>
      <c r="C38" s="1246"/>
      <c r="D38" s="21"/>
      <c r="E38" s="11"/>
      <c r="F38" s="21"/>
      <c r="G38" s="21"/>
    </row>
    <row r="39" spans="1:7" ht="30" x14ac:dyDescent="0.4">
      <c r="A39" s="20"/>
      <c r="B39" s="20"/>
      <c r="C39" s="16"/>
      <c r="D39" s="19" t="s">
        <v>515</v>
      </c>
      <c r="E39" s="21"/>
      <c r="F39" s="19"/>
      <c r="G39" s="19"/>
    </row>
    <row r="40" spans="1:7" x14ac:dyDescent="0.35">
      <c r="A40" s="15"/>
      <c r="B40" s="15"/>
      <c r="C40" s="16"/>
      <c r="D40" s="11"/>
      <c r="E40" s="19"/>
      <c r="F40" s="11"/>
      <c r="G40" s="11"/>
    </row>
    <row r="41" spans="1:7" x14ac:dyDescent="0.35">
      <c r="A41" s="15"/>
      <c r="B41" s="15"/>
      <c r="C41" s="16"/>
      <c r="D41" s="11"/>
      <c r="E41" s="11"/>
      <c r="F41" s="11"/>
      <c r="G41" s="11"/>
    </row>
    <row r="42" spans="1:7" x14ac:dyDescent="0.35">
      <c r="A42" s="15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A60" s="15"/>
      <c r="B60" s="15"/>
      <c r="C60" s="16"/>
      <c r="D60" s="11"/>
      <c r="E60" s="11"/>
      <c r="F60" s="11"/>
      <c r="G60" s="11"/>
    </row>
    <row r="61" spans="1:7" x14ac:dyDescent="0.35">
      <c r="A61" s="15"/>
      <c r="B61" s="15"/>
      <c r="C61" s="16"/>
      <c r="D61" s="11"/>
      <c r="E61" s="11"/>
      <c r="F61" s="11"/>
      <c r="G61" s="11"/>
    </row>
    <row r="62" spans="1:7" x14ac:dyDescent="0.35">
      <c r="A62" s="15"/>
      <c r="B62" s="15"/>
      <c r="C62" s="16"/>
      <c r="D62" s="11"/>
      <c r="E62" s="11"/>
      <c r="F62" s="11"/>
      <c r="G62" s="11"/>
    </row>
    <row r="63" spans="1:7" x14ac:dyDescent="0.35">
      <c r="A63" s="15"/>
      <c r="B63" s="15"/>
      <c r="C63" s="16"/>
      <c r="D63" s="11"/>
      <c r="E63" s="11"/>
      <c r="F63" s="11"/>
      <c r="G63" s="11"/>
    </row>
    <row r="64" spans="1:7" x14ac:dyDescent="0.35">
      <c r="A64" s="15"/>
      <c r="B64" s="15"/>
      <c r="C64" s="16"/>
      <c r="D64" s="11"/>
      <c r="E64" s="11"/>
      <c r="F64" s="11"/>
      <c r="G64" s="11"/>
    </row>
    <row r="65" spans="5:7" x14ac:dyDescent="0.35">
      <c r="E65" s="11"/>
      <c r="G65" s="11"/>
    </row>
    <row r="66" spans="5:7" x14ac:dyDescent="0.35">
      <c r="G66" s="11"/>
    </row>
    <row r="67" spans="5:7" x14ac:dyDescent="0.35">
      <c r="G67" s="11"/>
    </row>
    <row r="68" spans="5:7" x14ac:dyDescent="0.35">
      <c r="G68" s="11"/>
    </row>
    <row r="69" spans="5:7" x14ac:dyDescent="0.35">
      <c r="G69" s="11"/>
    </row>
    <row r="70" spans="5:7" x14ac:dyDescent="0.35">
      <c r="G70" s="11"/>
    </row>
    <row r="71" spans="5:7" x14ac:dyDescent="0.35">
      <c r="G71" s="11"/>
    </row>
    <row r="72" spans="5:7" x14ac:dyDescent="0.35">
      <c r="G72" s="11"/>
    </row>
    <row r="73" spans="5:7" x14ac:dyDescent="0.35">
      <c r="G73" s="11"/>
    </row>
    <row r="74" spans="5:7" x14ac:dyDescent="0.35">
      <c r="G74" s="11"/>
    </row>
    <row r="75" spans="5:7" x14ac:dyDescent="0.35">
      <c r="G75" s="11"/>
    </row>
    <row r="76" spans="5:7" x14ac:dyDescent="0.35">
      <c r="G76" s="11"/>
    </row>
    <row r="77" spans="5:7" x14ac:dyDescent="0.35">
      <c r="G77" s="11"/>
    </row>
    <row r="78" spans="5:7" x14ac:dyDescent="0.35">
      <c r="G78" s="11"/>
    </row>
    <row r="79" spans="5:7" x14ac:dyDescent="0.35">
      <c r="G79" s="11"/>
    </row>
    <row r="80" spans="5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  <row r="116" spans="7:7" x14ac:dyDescent="0.35">
      <c r="G116" s="11"/>
    </row>
    <row r="117" spans="7:7" x14ac:dyDescent="0.35">
      <c r="G117" s="11"/>
    </row>
    <row r="118" spans="7:7" x14ac:dyDescent="0.35">
      <c r="G118" s="11"/>
    </row>
    <row r="119" spans="7:7" x14ac:dyDescent="0.35">
      <c r="G119" s="11"/>
    </row>
    <row r="120" spans="7:7" x14ac:dyDescent="0.35">
      <c r="G120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36" orientation="portrait" horizontalDpi="120" verticalDpi="144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4381-333F-47FE-A8BC-FFD325FF9E79}">
  <sheetPr>
    <tabColor rgb="FF92D050"/>
    <pageSetUpPr fitToPage="1"/>
  </sheetPr>
  <dimension ref="A1:E29"/>
  <sheetViews>
    <sheetView topLeftCell="A10" zoomScale="64" zoomScaleNormal="64" zoomScaleSheetLayoutView="100" workbookViewId="0">
      <selection sqref="A1:C31"/>
    </sheetView>
  </sheetViews>
  <sheetFormatPr defaultRowHeight="12.75" x14ac:dyDescent="0.2"/>
  <cols>
    <col min="1" max="1" width="88.85546875" customWidth="1"/>
    <col min="2" max="2" width="20.85546875" customWidth="1"/>
    <col min="3" max="3" width="14" customWidth="1"/>
    <col min="4" max="4" width="18.85546875" customWidth="1"/>
    <col min="5" max="5" width="14.42578125" customWidth="1"/>
    <col min="6" max="7" width="12.140625" customWidth="1"/>
    <col min="8" max="8" width="13.28515625" customWidth="1"/>
    <col min="9" max="9" width="8.5703125" customWidth="1"/>
    <col min="10" max="10" width="4.7109375" customWidth="1"/>
    <col min="11" max="11" width="14.42578125" customWidth="1"/>
    <col min="12" max="12" width="17.5703125" customWidth="1"/>
    <col min="13" max="13" width="13.140625" customWidth="1"/>
    <col min="18" max="18" width="9.85546875" bestFit="1" customWidth="1"/>
    <col min="257" max="257" width="88.85546875" customWidth="1"/>
    <col min="258" max="258" width="20.85546875" customWidth="1"/>
    <col min="259" max="259" width="14" customWidth="1"/>
    <col min="260" max="260" width="18.85546875" customWidth="1"/>
    <col min="261" max="261" width="14.42578125" customWidth="1"/>
    <col min="262" max="263" width="12.140625" customWidth="1"/>
    <col min="264" max="264" width="13.28515625" customWidth="1"/>
    <col min="265" max="265" width="8.5703125" customWidth="1"/>
    <col min="266" max="266" width="4.7109375" customWidth="1"/>
    <col min="267" max="267" width="14.42578125" customWidth="1"/>
    <col min="268" max="268" width="17.5703125" customWidth="1"/>
    <col min="269" max="269" width="13.140625" customWidth="1"/>
    <col min="274" max="274" width="9.85546875" bestFit="1" customWidth="1"/>
    <col min="513" max="513" width="88.85546875" customWidth="1"/>
    <col min="514" max="514" width="20.85546875" customWidth="1"/>
    <col min="515" max="515" width="14" customWidth="1"/>
    <col min="516" max="516" width="18.85546875" customWidth="1"/>
    <col min="517" max="517" width="14.42578125" customWidth="1"/>
    <col min="518" max="519" width="12.140625" customWidth="1"/>
    <col min="520" max="520" width="13.28515625" customWidth="1"/>
    <col min="521" max="521" width="8.5703125" customWidth="1"/>
    <col min="522" max="522" width="4.7109375" customWidth="1"/>
    <col min="523" max="523" width="14.42578125" customWidth="1"/>
    <col min="524" max="524" width="17.5703125" customWidth="1"/>
    <col min="525" max="525" width="13.140625" customWidth="1"/>
    <col min="530" max="530" width="9.85546875" bestFit="1" customWidth="1"/>
    <col min="769" max="769" width="88.85546875" customWidth="1"/>
    <col min="770" max="770" width="20.85546875" customWidth="1"/>
    <col min="771" max="771" width="14" customWidth="1"/>
    <col min="772" max="772" width="18.85546875" customWidth="1"/>
    <col min="773" max="773" width="14.42578125" customWidth="1"/>
    <col min="774" max="775" width="12.140625" customWidth="1"/>
    <col min="776" max="776" width="13.28515625" customWidth="1"/>
    <col min="777" max="777" width="8.5703125" customWidth="1"/>
    <col min="778" max="778" width="4.7109375" customWidth="1"/>
    <col min="779" max="779" width="14.42578125" customWidth="1"/>
    <col min="780" max="780" width="17.5703125" customWidth="1"/>
    <col min="781" max="781" width="13.140625" customWidth="1"/>
    <col min="786" max="786" width="9.85546875" bestFit="1" customWidth="1"/>
    <col min="1025" max="1025" width="88.85546875" customWidth="1"/>
    <col min="1026" max="1026" width="20.85546875" customWidth="1"/>
    <col min="1027" max="1027" width="14" customWidth="1"/>
    <col min="1028" max="1028" width="18.85546875" customWidth="1"/>
    <col min="1029" max="1029" width="14.42578125" customWidth="1"/>
    <col min="1030" max="1031" width="12.140625" customWidth="1"/>
    <col min="1032" max="1032" width="13.28515625" customWidth="1"/>
    <col min="1033" max="1033" width="8.5703125" customWidth="1"/>
    <col min="1034" max="1034" width="4.7109375" customWidth="1"/>
    <col min="1035" max="1035" width="14.42578125" customWidth="1"/>
    <col min="1036" max="1036" width="17.5703125" customWidth="1"/>
    <col min="1037" max="1037" width="13.140625" customWidth="1"/>
    <col min="1042" max="1042" width="9.85546875" bestFit="1" customWidth="1"/>
    <col min="1281" max="1281" width="88.85546875" customWidth="1"/>
    <col min="1282" max="1282" width="20.85546875" customWidth="1"/>
    <col min="1283" max="1283" width="14" customWidth="1"/>
    <col min="1284" max="1284" width="18.85546875" customWidth="1"/>
    <col min="1285" max="1285" width="14.42578125" customWidth="1"/>
    <col min="1286" max="1287" width="12.140625" customWidth="1"/>
    <col min="1288" max="1288" width="13.28515625" customWidth="1"/>
    <col min="1289" max="1289" width="8.5703125" customWidth="1"/>
    <col min="1290" max="1290" width="4.7109375" customWidth="1"/>
    <col min="1291" max="1291" width="14.42578125" customWidth="1"/>
    <col min="1292" max="1292" width="17.5703125" customWidth="1"/>
    <col min="1293" max="1293" width="13.140625" customWidth="1"/>
    <col min="1298" max="1298" width="9.85546875" bestFit="1" customWidth="1"/>
    <col min="1537" max="1537" width="88.85546875" customWidth="1"/>
    <col min="1538" max="1538" width="20.85546875" customWidth="1"/>
    <col min="1539" max="1539" width="14" customWidth="1"/>
    <col min="1540" max="1540" width="18.85546875" customWidth="1"/>
    <col min="1541" max="1541" width="14.42578125" customWidth="1"/>
    <col min="1542" max="1543" width="12.140625" customWidth="1"/>
    <col min="1544" max="1544" width="13.28515625" customWidth="1"/>
    <col min="1545" max="1545" width="8.5703125" customWidth="1"/>
    <col min="1546" max="1546" width="4.7109375" customWidth="1"/>
    <col min="1547" max="1547" width="14.42578125" customWidth="1"/>
    <col min="1548" max="1548" width="17.5703125" customWidth="1"/>
    <col min="1549" max="1549" width="13.140625" customWidth="1"/>
    <col min="1554" max="1554" width="9.85546875" bestFit="1" customWidth="1"/>
    <col min="1793" max="1793" width="88.85546875" customWidth="1"/>
    <col min="1794" max="1794" width="20.85546875" customWidth="1"/>
    <col min="1795" max="1795" width="14" customWidth="1"/>
    <col min="1796" max="1796" width="18.85546875" customWidth="1"/>
    <col min="1797" max="1797" width="14.42578125" customWidth="1"/>
    <col min="1798" max="1799" width="12.140625" customWidth="1"/>
    <col min="1800" max="1800" width="13.28515625" customWidth="1"/>
    <col min="1801" max="1801" width="8.5703125" customWidth="1"/>
    <col min="1802" max="1802" width="4.7109375" customWidth="1"/>
    <col min="1803" max="1803" width="14.42578125" customWidth="1"/>
    <col min="1804" max="1804" width="17.5703125" customWidth="1"/>
    <col min="1805" max="1805" width="13.140625" customWidth="1"/>
    <col min="1810" max="1810" width="9.85546875" bestFit="1" customWidth="1"/>
    <col min="2049" max="2049" width="88.85546875" customWidth="1"/>
    <col min="2050" max="2050" width="20.85546875" customWidth="1"/>
    <col min="2051" max="2051" width="14" customWidth="1"/>
    <col min="2052" max="2052" width="18.85546875" customWidth="1"/>
    <col min="2053" max="2053" width="14.42578125" customWidth="1"/>
    <col min="2054" max="2055" width="12.140625" customWidth="1"/>
    <col min="2056" max="2056" width="13.28515625" customWidth="1"/>
    <col min="2057" max="2057" width="8.5703125" customWidth="1"/>
    <col min="2058" max="2058" width="4.7109375" customWidth="1"/>
    <col min="2059" max="2059" width="14.42578125" customWidth="1"/>
    <col min="2060" max="2060" width="17.5703125" customWidth="1"/>
    <col min="2061" max="2061" width="13.140625" customWidth="1"/>
    <col min="2066" max="2066" width="9.85546875" bestFit="1" customWidth="1"/>
    <col min="2305" max="2305" width="88.85546875" customWidth="1"/>
    <col min="2306" max="2306" width="20.85546875" customWidth="1"/>
    <col min="2307" max="2307" width="14" customWidth="1"/>
    <col min="2308" max="2308" width="18.85546875" customWidth="1"/>
    <col min="2309" max="2309" width="14.42578125" customWidth="1"/>
    <col min="2310" max="2311" width="12.140625" customWidth="1"/>
    <col min="2312" max="2312" width="13.28515625" customWidth="1"/>
    <col min="2313" max="2313" width="8.5703125" customWidth="1"/>
    <col min="2314" max="2314" width="4.7109375" customWidth="1"/>
    <col min="2315" max="2315" width="14.42578125" customWidth="1"/>
    <col min="2316" max="2316" width="17.5703125" customWidth="1"/>
    <col min="2317" max="2317" width="13.140625" customWidth="1"/>
    <col min="2322" max="2322" width="9.85546875" bestFit="1" customWidth="1"/>
    <col min="2561" max="2561" width="88.85546875" customWidth="1"/>
    <col min="2562" max="2562" width="20.85546875" customWidth="1"/>
    <col min="2563" max="2563" width="14" customWidth="1"/>
    <col min="2564" max="2564" width="18.85546875" customWidth="1"/>
    <col min="2565" max="2565" width="14.42578125" customWidth="1"/>
    <col min="2566" max="2567" width="12.140625" customWidth="1"/>
    <col min="2568" max="2568" width="13.28515625" customWidth="1"/>
    <col min="2569" max="2569" width="8.5703125" customWidth="1"/>
    <col min="2570" max="2570" width="4.7109375" customWidth="1"/>
    <col min="2571" max="2571" width="14.42578125" customWidth="1"/>
    <col min="2572" max="2572" width="17.5703125" customWidth="1"/>
    <col min="2573" max="2573" width="13.140625" customWidth="1"/>
    <col min="2578" max="2578" width="9.85546875" bestFit="1" customWidth="1"/>
    <col min="2817" max="2817" width="88.85546875" customWidth="1"/>
    <col min="2818" max="2818" width="20.85546875" customWidth="1"/>
    <col min="2819" max="2819" width="14" customWidth="1"/>
    <col min="2820" max="2820" width="18.85546875" customWidth="1"/>
    <col min="2821" max="2821" width="14.42578125" customWidth="1"/>
    <col min="2822" max="2823" width="12.140625" customWidth="1"/>
    <col min="2824" max="2824" width="13.28515625" customWidth="1"/>
    <col min="2825" max="2825" width="8.5703125" customWidth="1"/>
    <col min="2826" max="2826" width="4.7109375" customWidth="1"/>
    <col min="2827" max="2827" width="14.42578125" customWidth="1"/>
    <col min="2828" max="2828" width="17.5703125" customWidth="1"/>
    <col min="2829" max="2829" width="13.140625" customWidth="1"/>
    <col min="2834" max="2834" width="9.85546875" bestFit="1" customWidth="1"/>
    <col min="3073" max="3073" width="88.85546875" customWidth="1"/>
    <col min="3074" max="3074" width="20.85546875" customWidth="1"/>
    <col min="3075" max="3075" width="14" customWidth="1"/>
    <col min="3076" max="3076" width="18.85546875" customWidth="1"/>
    <col min="3077" max="3077" width="14.42578125" customWidth="1"/>
    <col min="3078" max="3079" width="12.140625" customWidth="1"/>
    <col min="3080" max="3080" width="13.28515625" customWidth="1"/>
    <col min="3081" max="3081" width="8.5703125" customWidth="1"/>
    <col min="3082" max="3082" width="4.7109375" customWidth="1"/>
    <col min="3083" max="3083" width="14.42578125" customWidth="1"/>
    <col min="3084" max="3084" width="17.5703125" customWidth="1"/>
    <col min="3085" max="3085" width="13.140625" customWidth="1"/>
    <col min="3090" max="3090" width="9.85546875" bestFit="1" customWidth="1"/>
    <col min="3329" max="3329" width="88.85546875" customWidth="1"/>
    <col min="3330" max="3330" width="20.85546875" customWidth="1"/>
    <col min="3331" max="3331" width="14" customWidth="1"/>
    <col min="3332" max="3332" width="18.85546875" customWidth="1"/>
    <col min="3333" max="3333" width="14.42578125" customWidth="1"/>
    <col min="3334" max="3335" width="12.140625" customWidth="1"/>
    <col min="3336" max="3336" width="13.28515625" customWidth="1"/>
    <col min="3337" max="3337" width="8.5703125" customWidth="1"/>
    <col min="3338" max="3338" width="4.7109375" customWidth="1"/>
    <col min="3339" max="3339" width="14.42578125" customWidth="1"/>
    <col min="3340" max="3340" width="17.5703125" customWidth="1"/>
    <col min="3341" max="3341" width="13.140625" customWidth="1"/>
    <col min="3346" max="3346" width="9.85546875" bestFit="1" customWidth="1"/>
    <col min="3585" max="3585" width="88.85546875" customWidth="1"/>
    <col min="3586" max="3586" width="20.85546875" customWidth="1"/>
    <col min="3587" max="3587" width="14" customWidth="1"/>
    <col min="3588" max="3588" width="18.85546875" customWidth="1"/>
    <col min="3589" max="3589" width="14.42578125" customWidth="1"/>
    <col min="3590" max="3591" width="12.140625" customWidth="1"/>
    <col min="3592" max="3592" width="13.28515625" customWidth="1"/>
    <col min="3593" max="3593" width="8.5703125" customWidth="1"/>
    <col min="3594" max="3594" width="4.7109375" customWidth="1"/>
    <col min="3595" max="3595" width="14.42578125" customWidth="1"/>
    <col min="3596" max="3596" width="17.5703125" customWidth="1"/>
    <col min="3597" max="3597" width="13.140625" customWidth="1"/>
    <col min="3602" max="3602" width="9.85546875" bestFit="1" customWidth="1"/>
    <col min="3841" max="3841" width="88.85546875" customWidth="1"/>
    <col min="3842" max="3842" width="20.85546875" customWidth="1"/>
    <col min="3843" max="3843" width="14" customWidth="1"/>
    <col min="3844" max="3844" width="18.85546875" customWidth="1"/>
    <col min="3845" max="3845" width="14.42578125" customWidth="1"/>
    <col min="3846" max="3847" width="12.140625" customWidth="1"/>
    <col min="3848" max="3848" width="13.28515625" customWidth="1"/>
    <col min="3849" max="3849" width="8.5703125" customWidth="1"/>
    <col min="3850" max="3850" width="4.7109375" customWidth="1"/>
    <col min="3851" max="3851" width="14.42578125" customWidth="1"/>
    <col min="3852" max="3852" width="17.5703125" customWidth="1"/>
    <col min="3853" max="3853" width="13.140625" customWidth="1"/>
    <col min="3858" max="3858" width="9.85546875" bestFit="1" customWidth="1"/>
    <col min="4097" max="4097" width="88.85546875" customWidth="1"/>
    <col min="4098" max="4098" width="20.85546875" customWidth="1"/>
    <col min="4099" max="4099" width="14" customWidth="1"/>
    <col min="4100" max="4100" width="18.85546875" customWidth="1"/>
    <col min="4101" max="4101" width="14.42578125" customWidth="1"/>
    <col min="4102" max="4103" width="12.140625" customWidth="1"/>
    <col min="4104" max="4104" width="13.28515625" customWidth="1"/>
    <col min="4105" max="4105" width="8.5703125" customWidth="1"/>
    <col min="4106" max="4106" width="4.7109375" customWidth="1"/>
    <col min="4107" max="4107" width="14.42578125" customWidth="1"/>
    <col min="4108" max="4108" width="17.5703125" customWidth="1"/>
    <col min="4109" max="4109" width="13.140625" customWidth="1"/>
    <col min="4114" max="4114" width="9.85546875" bestFit="1" customWidth="1"/>
    <col min="4353" max="4353" width="88.85546875" customWidth="1"/>
    <col min="4354" max="4354" width="20.85546875" customWidth="1"/>
    <col min="4355" max="4355" width="14" customWidth="1"/>
    <col min="4356" max="4356" width="18.85546875" customWidth="1"/>
    <col min="4357" max="4357" width="14.42578125" customWidth="1"/>
    <col min="4358" max="4359" width="12.140625" customWidth="1"/>
    <col min="4360" max="4360" width="13.28515625" customWidth="1"/>
    <col min="4361" max="4361" width="8.5703125" customWidth="1"/>
    <col min="4362" max="4362" width="4.7109375" customWidth="1"/>
    <col min="4363" max="4363" width="14.42578125" customWidth="1"/>
    <col min="4364" max="4364" width="17.5703125" customWidth="1"/>
    <col min="4365" max="4365" width="13.140625" customWidth="1"/>
    <col min="4370" max="4370" width="9.85546875" bestFit="1" customWidth="1"/>
    <col min="4609" max="4609" width="88.85546875" customWidth="1"/>
    <col min="4610" max="4610" width="20.85546875" customWidth="1"/>
    <col min="4611" max="4611" width="14" customWidth="1"/>
    <col min="4612" max="4612" width="18.85546875" customWidth="1"/>
    <col min="4613" max="4613" width="14.42578125" customWidth="1"/>
    <col min="4614" max="4615" width="12.140625" customWidth="1"/>
    <col min="4616" max="4616" width="13.28515625" customWidth="1"/>
    <col min="4617" max="4617" width="8.5703125" customWidth="1"/>
    <col min="4618" max="4618" width="4.7109375" customWidth="1"/>
    <col min="4619" max="4619" width="14.42578125" customWidth="1"/>
    <col min="4620" max="4620" width="17.5703125" customWidth="1"/>
    <col min="4621" max="4621" width="13.140625" customWidth="1"/>
    <col min="4626" max="4626" width="9.85546875" bestFit="1" customWidth="1"/>
    <col min="4865" max="4865" width="88.85546875" customWidth="1"/>
    <col min="4866" max="4866" width="20.85546875" customWidth="1"/>
    <col min="4867" max="4867" width="14" customWidth="1"/>
    <col min="4868" max="4868" width="18.85546875" customWidth="1"/>
    <col min="4869" max="4869" width="14.42578125" customWidth="1"/>
    <col min="4870" max="4871" width="12.140625" customWidth="1"/>
    <col min="4872" max="4872" width="13.28515625" customWidth="1"/>
    <col min="4873" max="4873" width="8.5703125" customWidth="1"/>
    <col min="4874" max="4874" width="4.7109375" customWidth="1"/>
    <col min="4875" max="4875" width="14.42578125" customWidth="1"/>
    <col min="4876" max="4876" width="17.5703125" customWidth="1"/>
    <col min="4877" max="4877" width="13.140625" customWidth="1"/>
    <col min="4882" max="4882" width="9.85546875" bestFit="1" customWidth="1"/>
    <col min="5121" max="5121" width="88.85546875" customWidth="1"/>
    <col min="5122" max="5122" width="20.85546875" customWidth="1"/>
    <col min="5123" max="5123" width="14" customWidth="1"/>
    <col min="5124" max="5124" width="18.85546875" customWidth="1"/>
    <col min="5125" max="5125" width="14.42578125" customWidth="1"/>
    <col min="5126" max="5127" width="12.140625" customWidth="1"/>
    <col min="5128" max="5128" width="13.28515625" customWidth="1"/>
    <col min="5129" max="5129" width="8.5703125" customWidth="1"/>
    <col min="5130" max="5130" width="4.7109375" customWidth="1"/>
    <col min="5131" max="5131" width="14.42578125" customWidth="1"/>
    <col min="5132" max="5132" width="17.5703125" customWidth="1"/>
    <col min="5133" max="5133" width="13.140625" customWidth="1"/>
    <col min="5138" max="5138" width="9.85546875" bestFit="1" customWidth="1"/>
    <col min="5377" max="5377" width="88.85546875" customWidth="1"/>
    <col min="5378" max="5378" width="20.85546875" customWidth="1"/>
    <col min="5379" max="5379" width="14" customWidth="1"/>
    <col min="5380" max="5380" width="18.85546875" customWidth="1"/>
    <col min="5381" max="5381" width="14.42578125" customWidth="1"/>
    <col min="5382" max="5383" width="12.140625" customWidth="1"/>
    <col min="5384" max="5384" width="13.28515625" customWidth="1"/>
    <col min="5385" max="5385" width="8.5703125" customWidth="1"/>
    <col min="5386" max="5386" width="4.7109375" customWidth="1"/>
    <col min="5387" max="5387" width="14.42578125" customWidth="1"/>
    <col min="5388" max="5388" width="17.5703125" customWidth="1"/>
    <col min="5389" max="5389" width="13.140625" customWidth="1"/>
    <col min="5394" max="5394" width="9.85546875" bestFit="1" customWidth="1"/>
    <col min="5633" max="5633" width="88.85546875" customWidth="1"/>
    <col min="5634" max="5634" width="20.85546875" customWidth="1"/>
    <col min="5635" max="5635" width="14" customWidth="1"/>
    <col min="5636" max="5636" width="18.85546875" customWidth="1"/>
    <col min="5637" max="5637" width="14.42578125" customWidth="1"/>
    <col min="5638" max="5639" width="12.140625" customWidth="1"/>
    <col min="5640" max="5640" width="13.28515625" customWidth="1"/>
    <col min="5641" max="5641" width="8.5703125" customWidth="1"/>
    <col min="5642" max="5642" width="4.7109375" customWidth="1"/>
    <col min="5643" max="5643" width="14.42578125" customWidth="1"/>
    <col min="5644" max="5644" width="17.5703125" customWidth="1"/>
    <col min="5645" max="5645" width="13.140625" customWidth="1"/>
    <col min="5650" max="5650" width="9.85546875" bestFit="1" customWidth="1"/>
    <col min="5889" max="5889" width="88.85546875" customWidth="1"/>
    <col min="5890" max="5890" width="20.85546875" customWidth="1"/>
    <col min="5891" max="5891" width="14" customWidth="1"/>
    <col min="5892" max="5892" width="18.85546875" customWidth="1"/>
    <col min="5893" max="5893" width="14.42578125" customWidth="1"/>
    <col min="5894" max="5895" width="12.140625" customWidth="1"/>
    <col min="5896" max="5896" width="13.28515625" customWidth="1"/>
    <col min="5897" max="5897" width="8.5703125" customWidth="1"/>
    <col min="5898" max="5898" width="4.7109375" customWidth="1"/>
    <col min="5899" max="5899" width="14.42578125" customWidth="1"/>
    <col min="5900" max="5900" width="17.5703125" customWidth="1"/>
    <col min="5901" max="5901" width="13.140625" customWidth="1"/>
    <col min="5906" max="5906" width="9.85546875" bestFit="1" customWidth="1"/>
    <col min="6145" max="6145" width="88.85546875" customWidth="1"/>
    <col min="6146" max="6146" width="20.85546875" customWidth="1"/>
    <col min="6147" max="6147" width="14" customWidth="1"/>
    <col min="6148" max="6148" width="18.85546875" customWidth="1"/>
    <col min="6149" max="6149" width="14.42578125" customWidth="1"/>
    <col min="6150" max="6151" width="12.140625" customWidth="1"/>
    <col min="6152" max="6152" width="13.28515625" customWidth="1"/>
    <col min="6153" max="6153" width="8.5703125" customWidth="1"/>
    <col min="6154" max="6154" width="4.7109375" customWidth="1"/>
    <col min="6155" max="6155" width="14.42578125" customWidth="1"/>
    <col min="6156" max="6156" width="17.5703125" customWidth="1"/>
    <col min="6157" max="6157" width="13.140625" customWidth="1"/>
    <col min="6162" max="6162" width="9.85546875" bestFit="1" customWidth="1"/>
    <col min="6401" max="6401" width="88.85546875" customWidth="1"/>
    <col min="6402" max="6402" width="20.85546875" customWidth="1"/>
    <col min="6403" max="6403" width="14" customWidth="1"/>
    <col min="6404" max="6404" width="18.85546875" customWidth="1"/>
    <col min="6405" max="6405" width="14.42578125" customWidth="1"/>
    <col min="6406" max="6407" width="12.140625" customWidth="1"/>
    <col min="6408" max="6408" width="13.28515625" customWidth="1"/>
    <col min="6409" max="6409" width="8.5703125" customWidth="1"/>
    <col min="6410" max="6410" width="4.7109375" customWidth="1"/>
    <col min="6411" max="6411" width="14.42578125" customWidth="1"/>
    <col min="6412" max="6412" width="17.5703125" customWidth="1"/>
    <col min="6413" max="6413" width="13.140625" customWidth="1"/>
    <col min="6418" max="6418" width="9.85546875" bestFit="1" customWidth="1"/>
    <col min="6657" max="6657" width="88.85546875" customWidth="1"/>
    <col min="6658" max="6658" width="20.85546875" customWidth="1"/>
    <col min="6659" max="6659" width="14" customWidth="1"/>
    <col min="6660" max="6660" width="18.85546875" customWidth="1"/>
    <col min="6661" max="6661" width="14.42578125" customWidth="1"/>
    <col min="6662" max="6663" width="12.140625" customWidth="1"/>
    <col min="6664" max="6664" width="13.28515625" customWidth="1"/>
    <col min="6665" max="6665" width="8.5703125" customWidth="1"/>
    <col min="6666" max="6666" width="4.7109375" customWidth="1"/>
    <col min="6667" max="6667" width="14.42578125" customWidth="1"/>
    <col min="6668" max="6668" width="17.5703125" customWidth="1"/>
    <col min="6669" max="6669" width="13.140625" customWidth="1"/>
    <col min="6674" max="6674" width="9.85546875" bestFit="1" customWidth="1"/>
    <col min="6913" max="6913" width="88.85546875" customWidth="1"/>
    <col min="6914" max="6914" width="20.85546875" customWidth="1"/>
    <col min="6915" max="6915" width="14" customWidth="1"/>
    <col min="6916" max="6916" width="18.85546875" customWidth="1"/>
    <col min="6917" max="6917" width="14.42578125" customWidth="1"/>
    <col min="6918" max="6919" width="12.140625" customWidth="1"/>
    <col min="6920" max="6920" width="13.28515625" customWidth="1"/>
    <col min="6921" max="6921" width="8.5703125" customWidth="1"/>
    <col min="6922" max="6922" width="4.7109375" customWidth="1"/>
    <col min="6923" max="6923" width="14.42578125" customWidth="1"/>
    <col min="6924" max="6924" width="17.5703125" customWidth="1"/>
    <col min="6925" max="6925" width="13.140625" customWidth="1"/>
    <col min="6930" max="6930" width="9.85546875" bestFit="1" customWidth="1"/>
    <col min="7169" max="7169" width="88.85546875" customWidth="1"/>
    <col min="7170" max="7170" width="20.85546875" customWidth="1"/>
    <col min="7171" max="7171" width="14" customWidth="1"/>
    <col min="7172" max="7172" width="18.85546875" customWidth="1"/>
    <col min="7173" max="7173" width="14.42578125" customWidth="1"/>
    <col min="7174" max="7175" width="12.140625" customWidth="1"/>
    <col min="7176" max="7176" width="13.28515625" customWidth="1"/>
    <col min="7177" max="7177" width="8.5703125" customWidth="1"/>
    <col min="7178" max="7178" width="4.7109375" customWidth="1"/>
    <col min="7179" max="7179" width="14.42578125" customWidth="1"/>
    <col min="7180" max="7180" width="17.5703125" customWidth="1"/>
    <col min="7181" max="7181" width="13.140625" customWidth="1"/>
    <col min="7186" max="7186" width="9.85546875" bestFit="1" customWidth="1"/>
    <col min="7425" max="7425" width="88.85546875" customWidth="1"/>
    <col min="7426" max="7426" width="20.85546875" customWidth="1"/>
    <col min="7427" max="7427" width="14" customWidth="1"/>
    <col min="7428" max="7428" width="18.85546875" customWidth="1"/>
    <col min="7429" max="7429" width="14.42578125" customWidth="1"/>
    <col min="7430" max="7431" width="12.140625" customWidth="1"/>
    <col min="7432" max="7432" width="13.28515625" customWidth="1"/>
    <col min="7433" max="7433" width="8.5703125" customWidth="1"/>
    <col min="7434" max="7434" width="4.7109375" customWidth="1"/>
    <col min="7435" max="7435" width="14.42578125" customWidth="1"/>
    <col min="7436" max="7436" width="17.5703125" customWidth="1"/>
    <col min="7437" max="7437" width="13.140625" customWidth="1"/>
    <col min="7442" max="7442" width="9.85546875" bestFit="1" customWidth="1"/>
    <col min="7681" max="7681" width="88.85546875" customWidth="1"/>
    <col min="7682" max="7682" width="20.85546875" customWidth="1"/>
    <col min="7683" max="7683" width="14" customWidth="1"/>
    <col min="7684" max="7684" width="18.85546875" customWidth="1"/>
    <col min="7685" max="7685" width="14.42578125" customWidth="1"/>
    <col min="7686" max="7687" width="12.140625" customWidth="1"/>
    <col min="7688" max="7688" width="13.28515625" customWidth="1"/>
    <col min="7689" max="7689" width="8.5703125" customWidth="1"/>
    <col min="7690" max="7690" width="4.7109375" customWidth="1"/>
    <col min="7691" max="7691" width="14.42578125" customWidth="1"/>
    <col min="7692" max="7692" width="17.5703125" customWidth="1"/>
    <col min="7693" max="7693" width="13.140625" customWidth="1"/>
    <col min="7698" max="7698" width="9.85546875" bestFit="1" customWidth="1"/>
    <col min="7937" max="7937" width="88.85546875" customWidth="1"/>
    <col min="7938" max="7938" width="20.85546875" customWidth="1"/>
    <col min="7939" max="7939" width="14" customWidth="1"/>
    <col min="7940" max="7940" width="18.85546875" customWidth="1"/>
    <col min="7941" max="7941" width="14.42578125" customWidth="1"/>
    <col min="7942" max="7943" width="12.140625" customWidth="1"/>
    <col min="7944" max="7944" width="13.28515625" customWidth="1"/>
    <col min="7945" max="7945" width="8.5703125" customWidth="1"/>
    <col min="7946" max="7946" width="4.7109375" customWidth="1"/>
    <col min="7947" max="7947" width="14.42578125" customWidth="1"/>
    <col min="7948" max="7948" width="17.5703125" customWidth="1"/>
    <col min="7949" max="7949" width="13.140625" customWidth="1"/>
    <col min="7954" max="7954" width="9.85546875" bestFit="1" customWidth="1"/>
    <col min="8193" max="8193" width="88.85546875" customWidth="1"/>
    <col min="8194" max="8194" width="20.85546875" customWidth="1"/>
    <col min="8195" max="8195" width="14" customWidth="1"/>
    <col min="8196" max="8196" width="18.85546875" customWidth="1"/>
    <col min="8197" max="8197" width="14.42578125" customWidth="1"/>
    <col min="8198" max="8199" width="12.140625" customWidth="1"/>
    <col min="8200" max="8200" width="13.28515625" customWidth="1"/>
    <col min="8201" max="8201" width="8.5703125" customWidth="1"/>
    <col min="8202" max="8202" width="4.7109375" customWidth="1"/>
    <col min="8203" max="8203" width="14.42578125" customWidth="1"/>
    <col min="8204" max="8204" width="17.5703125" customWidth="1"/>
    <col min="8205" max="8205" width="13.140625" customWidth="1"/>
    <col min="8210" max="8210" width="9.85546875" bestFit="1" customWidth="1"/>
    <col min="8449" max="8449" width="88.85546875" customWidth="1"/>
    <col min="8450" max="8450" width="20.85546875" customWidth="1"/>
    <col min="8451" max="8451" width="14" customWidth="1"/>
    <col min="8452" max="8452" width="18.85546875" customWidth="1"/>
    <col min="8453" max="8453" width="14.42578125" customWidth="1"/>
    <col min="8454" max="8455" width="12.140625" customWidth="1"/>
    <col min="8456" max="8456" width="13.28515625" customWidth="1"/>
    <col min="8457" max="8457" width="8.5703125" customWidth="1"/>
    <col min="8458" max="8458" width="4.7109375" customWidth="1"/>
    <col min="8459" max="8459" width="14.42578125" customWidth="1"/>
    <col min="8460" max="8460" width="17.5703125" customWidth="1"/>
    <col min="8461" max="8461" width="13.140625" customWidth="1"/>
    <col min="8466" max="8466" width="9.85546875" bestFit="1" customWidth="1"/>
    <col min="8705" max="8705" width="88.85546875" customWidth="1"/>
    <col min="8706" max="8706" width="20.85546875" customWidth="1"/>
    <col min="8707" max="8707" width="14" customWidth="1"/>
    <col min="8708" max="8708" width="18.85546875" customWidth="1"/>
    <col min="8709" max="8709" width="14.42578125" customWidth="1"/>
    <col min="8710" max="8711" width="12.140625" customWidth="1"/>
    <col min="8712" max="8712" width="13.28515625" customWidth="1"/>
    <col min="8713" max="8713" width="8.5703125" customWidth="1"/>
    <col min="8714" max="8714" width="4.7109375" customWidth="1"/>
    <col min="8715" max="8715" width="14.42578125" customWidth="1"/>
    <col min="8716" max="8716" width="17.5703125" customWidth="1"/>
    <col min="8717" max="8717" width="13.140625" customWidth="1"/>
    <col min="8722" max="8722" width="9.85546875" bestFit="1" customWidth="1"/>
    <col min="8961" max="8961" width="88.85546875" customWidth="1"/>
    <col min="8962" max="8962" width="20.85546875" customWidth="1"/>
    <col min="8963" max="8963" width="14" customWidth="1"/>
    <col min="8964" max="8964" width="18.85546875" customWidth="1"/>
    <col min="8965" max="8965" width="14.42578125" customWidth="1"/>
    <col min="8966" max="8967" width="12.140625" customWidth="1"/>
    <col min="8968" max="8968" width="13.28515625" customWidth="1"/>
    <col min="8969" max="8969" width="8.5703125" customWidth="1"/>
    <col min="8970" max="8970" width="4.7109375" customWidth="1"/>
    <col min="8971" max="8971" width="14.42578125" customWidth="1"/>
    <col min="8972" max="8972" width="17.5703125" customWidth="1"/>
    <col min="8973" max="8973" width="13.140625" customWidth="1"/>
    <col min="8978" max="8978" width="9.85546875" bestFit="1" customWidth="1"/>
    <col min="9217" max="9217" width="88.85546875" customWidth="1"/>
    <col min="9218" max="9218" width="20.85546875" customWidth="1"/>
    <col min="9219" max="9219" width="14" customWidth="1"/>
    <col min="9220" max="9220" width="18.85546875" customWidth="1"/>
    <col min="9221" max="9221" width="14.42578125" customWidth="1"/>
    <col min="9222" max="9223" width="12.140625" customWidth="1"/>
    <col min="9224" max="9224" width="13.28515625" customWidth="1"/>
    <col min="9225" max="9225" width="8.5703125" customWidth="1"/>
    <col min="9226" max="9226" width="4.7109375" customWidth="1"/>
    <col min="9227" max="9227" width="14.42578125" customWidth="1"/>
    <col min="9228" max="9228" width="17.5703125" customWidth="1"/>
    <col min="9229" max="9229" width="13.140625" customWidth="1"/>
    <col min="9234" max="9234" width="9.85546875" bestFit="1" customWidth="1"/>
    <col min="9473" max="9473" width="88.85546875" customWidth="1"/>
    <col min="9474" max="9474" width="20.85546875" customWidth="1"/>
    <col min="9475" max="9475" width="14" customWidth="1"/>
    <col min="9476" max="9476" width="18.85546875" customWidth="1"/>
    <col min="9477" max="9477" width="14.42578125" customWidth="1"/>
    <col min="9478" max="9479" width="12.140625" customWidth="1"/>
    <col min="9480" max="9480" width="13.28515625" customWidth="1"/>
    <col min="9481" max="9481" width="8.5703125" customWidth="1"/>
    <col min="9482" max="9482" width="4.7109375" customWidth="1"/>
    <col min="9483" max="9483" width="14.42578125" customWidth="1"/>
    <col min="9484" max="9484" width="17.5703125" customWidth="1"/>
    <col min="9485" max="9485" width="13.140625" customWidth="1"/>
    <col min="9490" max="9490" width="9.85546875" bestFit="1" customWidth="1"/>
    <col min="9729" max="9729" width="88.85546875" customWidth="1"/>
    <col min="9730" max="9730" width="20.85546875" customWidth="1"/>
    <col min="9731" max="9731" width="14" customWidth="1"/>
    <col min="9732" max="9732" width="18.85546875" customWidth="1"/>
    <col min="9733" max="9733" width="14.42578125" customWidth="1"/>
    <col min="9734" max="9735" width="12.140625" customWidth="1"/>
    <col min="9736" max="9736" width="13.28515625" customWidth="1"/>
    <col min="9737" max="9737" width="8.5703125" customWidth="1"/>
    <col min="9738" max="9738" width="4.7109375" customWidth="1"/>
    <col min="9739" max="9739" width="14.42578125" customWidth="1"/>
    <col min="9740" max="9740" width="17.5703125" customWidth="1"/>
    <col min="9741" max="9741" width="13.140625" customWidth="1"/>
    <col min="9746" max="9746" width="9.85546875" bestFit="1" customWidth="1"/>
    <col min="9985" max="9985" width="88.85546875" customWidth="1"/>
    <col min="9986" max="9986" width="20.85546875" customWidth="1"/>
    <col min="9987" max="9987" width="14" customWidth="1"/>
    <col min="9988" max="9988" width="18.85546875" customWidth="1"/>
    <col min="9989" max="9989" width="14.42578125" customWidth="1"/>
    <col min="9990" max="9991" width="12.140625" customWidth="1"/>
    <col min="9992" max="9992" width="13.28515625" customWidth="1"/>
    <col min="9993" max="9993" width="8.5703125" customWidth="1"/>
    <col min="9994" max="9994" width="4.7109375" customWidth="1"/>
    <col min="9995" max="9995" width="14.42578125" customWidth="1"/>
    <col min="9996" max="9996" width="17.5703125" customWidth="1"/>
    <col min="9997" max="9997" width="13.140625" customWidth="1"/>
    <col min="10002" max="10002" width="9.85546875" bestFit="1" customWidth="1"/>
    <col min="10241" max="10241" width="88.85546875" customWidth="1"/>
    <col min="10242" max="10242" width="20.85546875" customWidth="1"/>
    <col min="10243" max="10243" width="14" customWidth="1"/>
    <col min="10244" max="10244" width="18.85546875" customWidth="1"/>
    <col min="10245" max="10245" width="14.42578125" customWidth="1"/>
    <col min="10246" max="10247" width="12.140625" customWidth="1"/>
    <col min="10248" max="10248" width="13.28515625" customWidth="1"/>
    <col min="10249" max="10249" width="8.5703125" customWidth="1"/>
    <col min="10250" max="10250" width="4.7109375" customWidth="1"/>
    <col min="10251" max="10251" width="14.42578125" customWidth="1"/>
    <col min="10252" max="10252" width="17.5703125" customWidth="1"/>
    <col min="10253" max="10253" width="13.140625" customWidth="1"/>
    <col min="10258" max="10258" width="9.85546875" bestFit="1" customWidth="1"/>
    <col min="10497" max="10497" width="88.85546875" customWidth="1"/>
    <col min="10498" max="10498" width="20.85546875" customWidth="1"/>
    <col min="10499" max="10499" width="14" customWidth="1"/>
    <col min="10500" max="10500" width="18.85546875" customWidth="1"/>
    <col min="10501" max="10501" width="14.42578125" customWidth="1"/>
    <col min="10502" max="10503" width="12.140625" customWidth="1"/>
    <col min="10504" max="10504" width="13.28515625" customWidth="1"/>
    <col min="10505" max="10505" width="8.5703125" customWidth="1"/>
    <col min="10506" max="10506" width="4.7109375" customWidth="1"/>
    <col min="10507" max="10507" width="14.42578125" customWidth="1"/>
    <col min="10508" max="10508" width="17.5703125" customWidth="1"/>
    <col min="10509" max="10509" width="13.140625" customWidth="1"/>
    <col min="10514" max="10514" width="9.85546875" bestFit="1" customWidth="1"/>
    <col min="10753" max="10753" width="88.85546875" customWidth="1"/>
    <col min="10754" max="10754" width="20.85546875" customWidth="1"/>
    <col min="10755" max="10755" width="14" customWidth="1"/>
    <col min="10756" max="10756" width="18.85546875" customWidth="1"/>
    <col min="10757" max="10757" width="14.42578125" customWidth="1"/>
    <col min="10758" max="10759" width="12.140625" customWidth="1"/>
    <col min="10760" max="10760" width="13.28515625" customWidth="1"/>
    <col min="10761" max="10761" width="8.5703125" customWidth="1"/>
    <col min="10762" max="10762" width="4.7109375" customWidth="1"/>
    <col min="10763" max="10763" width="14.42578125" customWidth="1"/>
    <col min="10764" max="10764" width="17.5703125" customWidth="1"/>
    <col min="10765" max="10765" width="13.140625" customWidth="1"/>
    <col min="10770" max="10770" width="9.85546875" bestFit="1" customWidth="1"/>
    <col min="11009" max="11009" width="88.85546875" customWidth="1"/>
    <col min="11010" max="11010" width="20.85546875" customWidth="1"/>
    <col min="11011" max="11011" width="14" customWidth="1"/>
    <col min="11012" max="11012" width="18.85546875" customWidth="1"/>
    <col min="11013" max="11013" width="14.42578125" customWidth="1"/>
    <col min="11014" max="11015" width="12.140625" customWidth="1"/>
    <col min="11016" max="11016" width="13.28515625" customWidth="1"/>
    <col min="11017" max="11017" width="8.5703125" customWidth="1"/>
    <col min="11018" max="11018" width="4.7109375" customWidth="1"/>
    <col min="11019" max="11019" width="14.42578125" customWidth="1"/>
    <col min="11020" max="11020" width="17.5703125" customWidth="1"/>
    <col min="11021" max="11021" width="13.140625" customWidth="1"/>
    <col min="11026" max="11026" width="9.85546875" bestFit="1" customWidth="1"/>
    <col min="11265" max="11265" width="88.85546875" customWidth="1"/>
    <col min="11266" max="11266" width="20.85546875" customWidth="1"/>
    <col min="11267" max="11267" width="14" customWidth="1"/>
    <col min="11268" max="11268" width="18.85546875" customWidth="1"/>
    <col min="11269" max="11269" width="14.42578125" customWidth="1"/>
    <col min="11270" max="11271" width="12.140625" customWidth="1"/>
    <col min="11272" max="11272" width="13.28515625" customWidth="1"/>
    <col min="11273" max="11273" width="8.5703125" customWidth="1"/>
    <col min="11274" max="11274" width="4.7109375" customWidth="1"/>
    <col min="11275" max="11275" width="14.42578125" customWidth="1"/>
    <col min="11276" max="11276" width="17.5703125" customWidth="1"/>
    <col min="11277" max="11277" width="13.140625" customWidth="1"/>
    <col min="11282" max="11282" width="9.85546875" bestFit="1" customWidth="1"/>
    <col min="11521" max="11521" width="88.85546875" customWidth="1"/>
    <col min="11522" max="11522" width="20.85546875" customWidth="1"/>
    <col min="11523" max="11523" width="14" customWidth="1"/>
    <col min="11524" max="11524" width="18.85546875" customWidth="1"/>
    <col min="11525" max="11525" width="14.42578125" customWidth="1"/>
    <col min="11526" max="11527" width="12.140625" customWidth="1"/>
    <col min="11528" max="11528" width="13.28515625" customWidth="1"/>
    <col min="11529" max="11529" width="8.5703125" customWidth="1"/>
    <col min="11530" max="11530" width="4.7109375" customWidth="1"/>
    <col min="11531" max="11531" width="14.42578125" customWidth="1"/>
    <col min="11532" max="11532" width="17.5703125" customWidth="1"/>
    <col min="11533" max="11533" width="13.140625" customWidth="1"/>
    <col min="11538" max="11538" width="9.85546875" bestFit="1" customWidth="1"/>
    <col min="11777" max="11777" width="88.85546875" customWidth="1"/>
    <col min="11778" max="11778" width="20.85546875" customWidth="1"/>
    <col min="11779" max="11779" width="14" customWidth="1"/>
    <col min="11780" max="11780" width="18.85546875" customWidth="1"/>
    <col min="11781" max="11781" width="14.42578125" customWidth="1"/>
    <col min="11782" max="11783" width="12.140625" customWidth="1"/>
    <col min="11784" max="11784" width="13.28515625" customWidth="1"/>
    <col min="11785" max="11785" width="8.5703125" customWidth="1"/>
    <col min="11786" max="11786" width="4.7109375" customWidth="1"/>
    <col min="11787" max="11787" width="14.42578125" customWidth="1"/>
    <col min="11788" max="11788" width="17.5703125" customWidth="1"/>
    <col min="11789" max="11789" width="13.140625" customWidth="1"/>
    <col min="11794" max="11794" width="9.85546875" bestFit="1" customWidth="1"/>
    <col min="12033" max="12033" width="88.85546875" customWidth="1"/>
    <col min="12034" max="12034" width="20.85546875" customWidth="1"/>
    <col min="12035" max="12035" width="14" customWidth="1"/>
    <col min="12036" max="12036" width="18.85546875" customWidth="1"/>
    <col min="12037" max="12037" width="14.42578125" customWidth="1"/>
    <col min="12038" max="12039" width="12.140625" customWidth="1"/>
    <col min="12040" max="12040" width="13.28515625" customWidth="1"/>
    <col min="12041" max="12041" width="8.5703125" customWidth="1"/>
    <col min="12042" max="12042" width="4.7109375" customWidth="1"/>
    <col min="12043" max="12043" width="14.42578125" customWidth="1"/>
    <col min="12044" max="12044" width="17.5703125" customWidth="1"/>
    <col min="12045" max="12045" width="13.140625" customWidth="1"/>
    <col min="12050" max="12050" width="9.85546875" bestFit="1" customWidth="1"/>
    <col min="12289" max="12289" width="88.85546875" customWidth="1"/>
    <col min="12290" max="12290" width="20.85546875" customWidth="1"/>
    <col min="12291" max="12291" width="14" customWidth="1"/>
    <col min="12292" max="12292" width="18.85546875" customWidth="1"/>
    <col min="12293" max="12293" width="14.42578125" customWidth="1"/>
    <col min="12294" max="12295" width="12.140625" customWidth="1"/>
    <col min="12296" max="12296" width="13.28515625" customWidth="1"/>
    <col min="12297" max="12297" width="8.5703125" customWidth="1"/>
    <col min="12298" max="12298" width="4.7109375" customWidth="1"/>
    <col min="12299" max="12299" width="14.42578125" customWidth="1"/>
    <col min="12300" max="12300" width="17.5703125" customWidth="1"/>
    <col min="12301" max="12301" width="13.140625" customWidth="1"/>
    <col min="12306" max="12306" width="9.85546875" bestFit="1" customWidth="1"/>
    <col min="12545" max="12545" width="88.85546875" customWidth="1"/>
    <col min="12546" max="12546" width="20.85546875" customWidth="1"/>
    <col min="12547" max="12547" width="14" customWidth="1"/>
    <col min="12548" max="12548" width="18.85546875" customWidth="1"/>
    <col min="12549" max="12549" width="14.42578125" customWidth="1"/>
    <col min="12550" max="12551" width="12.140625" customWidth="1"/>
    <col min="12552" max="12552" width="13.28515625" customWidth="1"/>
    <col min="12553" max="12553" width="8.5703125" customWidth="1"/>
    <col min="12554" max="12554" width="4.7109375" customWidth="1"/>
    <col min="12555" max="12555" width="14.42578125" customWidth="1"/>
    <col min="12556" max="12556" width="17.5703125" customWidth="1"/>
    <col min="12557" max="12557" width="13.140625" customWidth="1"/>
    <col min="12562" max="12562" width="9.85546875" bestFit="1" customWidth="1"/>
    <col min="12801" max="12801" width="88.85546875" customWidth="1"/>
    <col min="12802" max="12802" width="20.85546875" customWidth="1"/>
    <col min="12803" max="12803" width="14" customWidth="1"/>
    <col min="12804" max="12804" width="18.85546875" customWidth="1"/>
    <col min="12805" max="12805" width="14.42578125" customWidth="1"/>
    <col min="12806" max="12807" width="12.140625" customWidth="1"/>
    <col min="12808" max="12808" width="13.28515625" customWidth="1"/>
    <col min="12809" max="12809" width="8.5703125" customWidth="1"/>
    <col min="12810" max="12810" width="4.7109375" customWidth="1"/>
    <col min="12811" max="12811" width="14.42578125" customWidth="1"/>
    <col min="12812" max="12812" width="17.5703125" customWidth="1"/>
    <col min="12813" max="12813" width="13.140625" customWidth="1"/>
    <col min="12818" max="12818" width="9.85546875" bestFit="1" customWidth="1"/>
    <col min="13057" max="13057" width="88.85546875" customWidth="1"/>
    <col min="13058" max="13058" width="20.85546875" customWidth="1"/>
    <col min="13059" max="13059" width="14" customWidth="1"/>
    <col min="13060" max="13060" width="18.85546875" customWidth="1"/>
    <col min="13061" max="13061" width="14.42578125" customWidth="1"/>
    <col min="13062" max="13063" width="12.140625" customWidth="1"/>
    <col min="13064" max="13064" width="13.28515625" customWidth="1"/>
    <col min="13065" max="13065" width="8.5703125" customWidth="1"/>
    <col min="13066" max="13066" width="4.7109375" customWidth="1"/>
    <col min="13067" max="13067" width="14.42578125" customWidth="1"/>
    <col min="13068" max="13068" width="17.5703125" customWidth="1"/>
    <col min="13069" max="13069" width="13.140625" customWidth="1"/>
    <col min="13074" max="13074" width="9.85546875" bestFit="1" customWidth="1"/>
    <col min="13313" max="13313" width="88.85546875" customWidth="1"/>
    <col min="13314" max="13314" width="20.85546875" customWidth="1"/>
    <col min="13315" max="13315" width="14" customWidth="1"/>
    <col min="13316" max="13316" width="18.85546875" customWidth="1"/>
    <col min="13317" max="13317" width="14.42578125" customWidth="1"/>
    <col min="13318" max="13319" width="12.140625" customWidth="1"/>
    <col min="13320" max="13320" width="13.28515625" customWidth="1"/>
    <col min="13321" max="13321" width="8.5703125" customWidth="1"/>
    <col min="13322" max="13322" width="4.7109375" customWidth="1"/>
    <col min="13323" max="13323" width="14.42578125" customWidth="1"/>
    <col min="13324" max="13324" width="17.5703125" customWidth="1"/>
    <col min="13325" max="13325" width="13.140625" customWidth="1"/>
    <col min="13330" max="13330" width="9.85546875" bestFit="1" customWidth="1"/>
    <col min="13569" max="13569" width="88.85546875" customWidth="1"/>
    <col min="13570" max="13570" width="20.85546875" customWidth="1"/>
    <col min="13571" max="13571" width="14" customWidth="1"/>
    <col min="13572" max="13572" width="18.85546875" customWidth="1"/>
    <col min="13573" max="13573" width="14.42578125" customWidth="1"/>
    <col min="13574" max="13575" width="12.140625" customWidth="1"/>
    <col min="13576" max="13576" width="13.28515625" customWidth="1"/>
    <col min="13577" max="13577" width="8.5703125" customWidth="1"/>
    <col min="13578" max="13578" width="4.7109375" customWidth="1"/>
    <col min="13579" max="13579" width="14.42578125" customWidth="1"/>
    <col min="13580" max="13580" width="17.5703125" customWidth="1"/>
    <col min="13581" max="13581" width="13.140625" customWidth="1"/>
    <col min="13586" max="13586" width="9.85546875" bestFit="1" customWidth="1"/>
    <col min="13825" max="13825" width="88.85546875" customWidth="1"/>
    <col min="13826" max="13826" width="20.85546875" customWidth="1"/>
    <col min="13827" max="13827" width="14" customWidth="1"/>
    <col min="13828" max="13828" width="18.85546875" customWidth="1"/>
    <col min="13829" max="13829" width="14.42578125" customWidth="1"/>
    <col min="13830" max="13831" width="12.140625" customWidth="1"/>
    <col min="13832" max="13832" width="13.28515625" customWidth="1"/>
    <col min="13833" max="13833" width="8.5703125" customWidth="1"/>
    <col min="13834" max="13834" width="4.7109375" customWidth="1"/>
    <col min="13835" max="13835" width="14.42578125" customWidth="1"/>
    <col min="13836" max="13836" width="17.5703125" customWidth="1"/>
    <col min="13837" max="13837" width="13.140625" customWidth="1"/>
    <col min="13842" max="13842" width="9.85546875" bestFit="1" customWidth="1"/>
    <col min="14081" max="14081" width="88.85546875" customWidth="1"/>
    <col min="14082" max="14082" width="20.85546875" customWidth="1"/>
    <col min="14083" max="14083" width="14" customWidth="1"/>
    <col min="14084" max="14084" width="18.85546875" customWidth="1"/>
    <col min="14085" max="14085" width="14.42578125" customWidth="1"/>
    <col min="14086" max="14087" width="12.140625" customWidth="1"/>
    <col min="14088" max="14088" width="13.28515625" customWidth="1"/>
    <col min="14089" max="14089" width="8.5703125" customWidth="1"/>
    <col min="14090" max="14090" width="4.7109375" customWidth="1"/>
    <col min="14091" max="14091" width="14.42578125" customWidth="1"/>
    <col min="14092" max="14092" width="17.5703125" customWidth="1"/>
    <col min="14093" max="14093" width="13.140625" customWidth="1"/>
    <col min="14098" max="14098" width="9.85546875" bestFit="1" customWidth="1"/>
    <col min="14337" max="14337" width="88.85546875" customWidth="1"/>
    <col min="14338" max="14338" width="20.85546875" customWidth="1"/>
    <col min="14339" max="14339" width="14" customWidth="1"/>
    <col min="14340" max="14340" width="18.85546875" customWidth="1"/>
    <col min="14341" max="14341" width="14.42578125" customWidth="1"/>
    <col min="14342" max="14343" width="12.140625" customWidth="1"/>
    <col min="14344" max="14344" width="13.28515625" customWidth="1"/>
    <col min="14345" max="14345" width="8.5703125" customWidth="1"/>
    <col min="14346" max="14346" width="4.7109375" customWidth="1"/>
    <col min="14347" max="14347" width="14.42578125" customWidth="1"/>
    <col min="14348" max="14348" width="17.5703125" customWidth="1"/>
    <col min="14349" max="14349" width="13.140625" customWidth="1"/>
    <col min="14354" max="14354" width="9.85546875" bestFit="1" customWidth="1"/>
    <col min="14593" max="14593" width="88.85546875" customWidth="1"/>
    <col min="14594" max="14594" width="20.85546875" customWidth="1"/>
    <col min="14595" max="14595" width="14" customWidth="1"/>
    <col min="14596" max="14596" width="18.85546875" customWidth="1"/>
    <col min="14597" max="14597" width="14.42578125" customWidth="1"/>
    <col min="14598" max="14599" width="12.140625" customWidth="1"/>
    <col min="14600" max="14600" width="13.28515625" customWidth="1"/>
    <col min="14601" max="14601" width="8.5703125" customWidth="1"/>
    <col min="14602" max="14602" width="4.7109375" customWidth="1"/>
    <col min="14603" max="14603" width="14.42578125" customWidth="1"/>
    <col min="14604" max="14604" width="17.5703125" customWidth="1"/>
    <col min="14605" max="14605" width="13.140625" customWidth="1"/>
    <col min="14610" max="14610" width="9.85546875" bestFit="1" customWidth="1"/>
    <col min="14849" max="14849" width="88.85546875" customWidth="1"/>
    <col min="14850" max="14850" width="20.85546875" customWidth="1"/>
    <col min="14851" max="14851" width="14" customWidth="1"/>
    <col min="14852" max="14852" width="18.85546875" customWidth="1"/>
    <col min="14853" max="14853" width="14.42578125" customWidth="1"/>
    <col min="14854" max="14855" width="12.140625" customWidth="1"/>
    <col min="14856" max="14856" width="13.28515625" customWidth="1"/>
    <col min="14857" max="14857" width="8.5703125" customWidth="1"/>
    <col min="14858" max="14858" width="4.7109375" customWidth="1"/>
    <col min="14859" max="14859" width="14.42578125" customWidth="1"/>
    <col min="14860" max="14860" width="17.5703125" customWidth="1"/>
    <col min="14861" max="14861" width="13.140625" customWidth="1"/>
    <col min="14866" max="14866" width="9.85546875" bestFit="1" customWidth="1"/>
    <col min="15105" max="15105" width="88.85546875" customWidth="1"/>
    <col min="15106" max="15106" width="20.85546875" customWidth="1"/>
    <col min="15107" max="15107" width="14" customWidth="1"/>
    <col min="15108" max="15108" width="18.85546875" customWidth="1"/>
    <col min="15109" max="15109" width="14.42578125" customWidth="1"/>
    <col min="15110" max="15111" width="12.140625" customWidth="1"/>
    <col min="15112" max="15112" width="13.28515625" customWidth="1"/>
    <col min="15113" max="15113" width="8.5703125" customWidth="1"/>
    <col min="15114" max="15114" width="4.7109375" customWidth="1"/>
    <col min="15115" max="15115" width="14.42578125" customWidth="1"/>
    <col min="15116" max="15116" width="17.5703125" customWidth="1"/>
    <col min="15117" max="15117" width="13.140625" customWidth="1"/>
    <col min="15122" max="15122" width="9.85546875" bestFit="1" customWidth="1"/>
    <col min="15361" max="15361" width="88.85546875" customWidth="1"/>
    <col min="15362" max="15362" width="20.85546875" customWidth="1"/>
    <col min="15363" max="15363" width="14" customWidth="1"/>
    <col min="15364" max="15364" width="18.85546875" customWidth="1"/>
    <col min="15365" max="15365" width="14.42578125" customWidth="1"/>
    <col min="15366" max="15367" width="12.140625" customWidth="1"/>
    <col min="15368" max="15368" width="13.28515625" customWidth="1"/>
    <col min="15369" max="15369" width="8.5703125" customWidth="1"/>
    <col min="15370" max="15370" width="4.7109375" customWidth="1"/>
    <col min="15371" max="15371" width="14.42578125" customWidth="1"/>
    <col min="15372" max="15372" width="17.5703125" customWidth="1"/>
    <col min="15373" max="15373" width="13.140625" customWidth="1"/>
    <col min="15378" max="15378" width="9.85546875" bestFit="1" customWidth="1"/>
    <col min="15617" max="15617" width="88.85546875" customWidth="1"/>
    <col min="15618" max="15618" width="20.85546875" customWidth="1"/>
    <col min="15619" max="15619" width="14" customWidth="1"/>
    <col min="15620" max="15620" width="18.85546875" customWidth="1"/>
    <col min="15621" max="15621" width="14.42578125" customWidth="1"/>
    <col min="15622" max="15623" width="12.140625" customWidth="1"/>
    <col min="15624" max="15624" width="13.28515625" customWidth="1"/>
    <col min="15625" max="15625" width="8.5703125" customWidth="1"/>
    <col min="15626" max="15626" width="4.7109375" customWidth="1"/>
    <col min="15627" max="15627" width="14.42578125" customWidth="1"/>
    <col min="15628" max="15628" width="17.5703125" customWidth="1"/>
    <col min="15629" max="15629" width="13.140625" customWidth="1"/>
    <col min="15634" max="15634" width="9.85546875" bestFit="1" customWidth="1"/>
    <col min="15873" max="15873" width="88.85546875" customWidth="1"/>
    <col min="15874" max="15874" width="20.85546875" customWidth="1"/>
    <col min="15875" max="15875" width="14" customWidth="1"/>
    <col min="15876" max="15876" width="18.85546875" customWidth="1"/>
    <col min="15877" max="15877" width="14.42578125" customWidth="1"/>
    <col min="15878" max="15879" width="12.140625" customWidth="1"/>
    <col min="15880" max="15880" width="13.28515625" customWidth="1"/>
    <col min="15881" max="15881" width="8.5703125" customWidth="1"/>
    <col min="15882" max="15882" width="4.7109375" customWidth="1"/>
    <col min="15883" max="15883" width="14.42578125" customWidth="1"/>
    <col min="15884" max="15884" width="17.5703125" customWidth="1"/>
    <col min="15885" max="15885" width="13.140625" customWidth="1"/>
    <col min="15890" max="15890" width="9.85546875" bestFit="1" customWidth="1"/>
    <col min="16129" max="16129" width="88.85546875" customWidth="1"/>
    <col min="16130" max="16130" width="20.85546875" customWidth="1"/>
    <col min="16131" max="16131" width="14" customWidth="1"/>
    <col min="16132" max="16132" width="18.85546875" customWidth="1"/>
    <col min="16133" max="16133" width="14.42578125" customWidth="1"/>
    <col min="16134" max="16135" width="12.140625" customWidth="1"/>
    <col min="16136" max="16136" width="13.28515625" customWidth="1"/>
    <col min="16137" max="16137" width="8.5703125" customWidth="1"/>
    <col min="16138" max="16138" width="4.7109375" customWidth="1"/>
    <col min="16139" max="16139" width="14.42578125" customWidth="1"/>
    <col min="16140" max="16140" width="17.5703125" customWidth="1"/>
    <col min="16141" max="16141" width="13.140625" customWidth="1"/>
    <col min="16146" max="16146" width="9.85546875" bestFit="1" customWidth="1"/>
  </cols>
  <sheetData>
    <row r="1" spans="1:3" x14ac:dyDescent="0.2">
      <c r="B1" s="288"/>
      <c r="C1" s="285" t="s">
        <v>517</v>
      </c>
    </row>
    <row r="2" spans="1:3" ht="19.899999999999999" customHeight="1" x14ac:dyDescent="0.3">
      <c r="A2" s="280"/>
      <c r="B2" s="290"/>
      <c r="C2" s="290" t="s">
        <v>278</v>
      </c>
    </row>
    <row r="3" spans="1:3" ht="19.899999999999999" customHeight="1" x14ac:dyDescent="0.3">
      <c r="A3" s="280"/>
      <c r="B3" s="280"/>
      <c r="C3" s="280" t="s">
        <v>276</v>
      </c>
    </row>
    <row r="4" spans="1:3" ht="19.899999999999999" customHeight="1" x14ac:dyDescent="0.3">
      <c r="A4" s="280"/>
      <c r="B4" s="280"/>
      <c r="C4" s="280" t="s">
        <v>275</v>
      </c>
    </row>
    <row r="5" spans="1:3" ht="7.15" customHeight="1" x14ac:dyDescent="0.25">
      <c r="A5" s="274"/>
      <c r="B5" s="274"/>
      <c r="C5" s="274"/>
    </row>
    <row r="6" spans="1:3" ht="18.75" x14ac:dyDescent="0.3">
      <c r="A6" s="280"/>
      <c r="B6" s="280"/>
      <c r="C6" s="280" t="s">
        <v>274</v>
      </c>
    </row>
    <row r="7" spans="1:3" ht="24" customHeight="1" x14ac:dyDescent="0.3">
      <c r="A7" s="280"/>
      <c r="B7" s="280"/>
    </row>
    <row r="8" spans="1:3" ht="31.5" customHeight="1" x14ac:dyDescent="0.3">
      <c r="A8" s="278"/>
      <c r="B8" s="278"/>
    </row>
    <row r="9" spans="1:3" ht="19.5" x14ac:dyDescent="0.35">
      <c r="A9" s="293" t="s">
        <v>273</v>
      </c>
      <c r="B9" s="293"/>
    </row>
    <row r="10" spans="1:3" ht="19.5" x14ac:dyDescent="0.35">
      <c r="A10" s="293" t="s">
        <v>473</v>
      </c>
      <c r="B10" s="293"/>
    </row>
    <row r="11" spans="1:3" ht="19.5" x14ac:dyDescent="0.35">
      <c r="A11" s="293" t="s">
        <v>271</v>
      </c>
      <c r="B11" s="293"/>
    </row>
    <row r="12" spans="1:3" ht="11.25" customHeight="1" thickBot="1" x14ac:dyDescent="0.3">
      <c r="A12" s="274"/>
      <c r="B12" s="274"/>
    </row>
    <row r="13" spans="1:3" ht="15.75" customHeight="1" x14ac:dyDescent="0.2">
      <c r="A13" s="915" t="s">
        <v>269</v>
      </c>
      <c r="B13" s="1754" t="s">
        <v>518</v>
      </c>
      <c r="C13" s="1760" t="s">
        <v>267</v>
      </c>
    </row>
    <row r="14" spans="1:3" ht="57" customHeight="1" thickBot="1" x14ac:dyDescent="0.3">
      <c r="A14" s="916"/>
      <c r="B14" s="1755"/>
      <c r="C14" s="1761"/>
    </row>
    <row r="15" spans="1:3" ht="15" customHeight="1" thickBot="1" x14ac:dyDescent="0.25">
      <c r="A15" s="268">
        <v>1</v>
      </c>
      <c r="B15" s="268">
        <v>2</v>
      </c>
      <c r="C15" s="268">
        <v>3</v>
      </c>
    </row>
    <row r="16" spans="1:3" ht="25.5" customHeight="1" thickBot="1" x14ac:dyDescent="0.35">
      <c r="A16" s="1445" t="s">
        <v>242</v>
      </c>
      <c r="B16" s="975"/>
      <c r="C16" s="976"/>
    </row>
    <row r="17" spans="1:5" ht="91.5" customHeight="1" x14ac:dyDescent="0.4">
      <c r="A17" s="1446" t="str">
        <f>'[11]ИГ на 20.02.23'!A158</f>
        <v>Эхокардиография (М+В режим+ доплер+цветное картирование+тканевая доплерография)</v>
      </c>
      <c r="B17" s="1427">
        <v>51.49</v>
      </c>
      <c r="C17" s="1447"/>
    </row>
    <row r="18" spans="1:5" ht="31.5" customHeight="1" thickBot="1" x14ac:dyDescent="0.45">
      <c r="A18" s="1448" t="s">
        <v>1</v>
      </c>
      <c r="B18" s="551">
        <f>[11]УЗИ!H301</f>
        <v>0.14000000000000001</v>
      </c>
      <c r="C18" s="1449">
        <f>[11]УЗИ!K169</f>
        <v>4.3E-3</v>
      </c>
    </row>
    <row r="19" spans="1:5" ht="38.25" customHeight="1" thickBot="1" x14ac:dyDescent="0.4">
      <c r="A19" s="1450" t="s">
        <v>0</v>
      </c>
      <c r="B19" s="552">
        <f>SUM(B17:B18)</f>
        <v>51.63</v>
      </c>
      <c r="C19" s="1451">
        <f>SUM(C17:C18)</f>
        <v>4.3E-3</v>
      </c>
    </row>
    <row r="20" spans="1:5" ht="83.25" x14ac:dyDescent="0.4">
      <c r="A20" s="1452" t="str">
        <f>'[11]ИГ на 20.02.23'!A161</f>
        <v>Суставы парные (тазобедренный, коленный, плечевой, локтевой, голеностопный, лучезапястный)</v>
      </c>
      <c r="B20" s="1453">
        <v>17.170000000000002</v>
      </c>
      <c r="C20" s="1454"/>
    </row>
    <row r="21" spans="1:5" ht="35.25" customHeight="1" thickBot="1" x14ac:dyDescent="0.45">
      <c r="A21" s="1455" t="s">
        <v>1</v>
      </c>
      <c r="B21" s="710">
        <f>[11]УЗИ!H315</f>
        <v>0.3</v>
      </c>
      <c r="C21" s="968">
        <f>[11]УЗИ!I315</f>
        <v>0</v>
      </c>
    </row>
    <row r="22" spans="1:5" ht="36" customHeight="1" thickBot="1" x14ac:dyDescent="0.4">
      <c r="A22" s="1456" t="s">
        <v>0</v>
      </c>
      <c r="B22" s="558">
        <f>SUM(B20:B21)</f>
        <v>17.470000000000002</v>
      </c>
      <c r="C22" s="1119">
        <f>C21</f>
        <v>0</v>
      </c>
    </row>
    <row r="23" spans="1:5" ht="53.25" customHeight="1" x14ac:dyDescent="0.35">
      <c r="A23" s="1457" t="str">
        <f>'[11]ИГ на 20.02.23'!A164</f>
        <v>Суставы непарные</v>
      </c>
      <c r="B23" s="522">
        <v>12.88</v>
      </c>
      <c r="C23" s="1447"/>
    </row>
    <row r="24" spans="1:5" ht="45" customHeight="1" thickBot="1" x14ac:dyDescent="0.45">
      <c r="A24" s="1455" t="s">
        <v>1</v>
      </c>
      <c r="B24" s="526">
        <f>[11]УЗИ!H309</f>
        <v>0.23</v>
      </c>
      <c r="C24" s="962">
        <f>[11]УЗИ!I309</f>
        <v>0</v>
      </c>
    </row>
    <row r="25" spans="1:5" ht="42.75" customHeight="1" thickBot="1" x14ac:dyDescent="0.4">
      <c r="A25" s="1456" t="s">
        <v>0</v>
      </c>
      <c r="B25" s="530">
        <f>B23+B24</f>
        <v>13.110000000000001</v>
      </c>
      <c r="C25" s="965">
        <f>C24</f>
        <v>0</v>
      </c>
    </row>
    <row r="26" spans="1:5" ht="40.5" customHeight="1" thickBot="1" x14ac:dyDescent="0.4">
      <c r="A26" s="431" t="s">
        <v>224</v>
      </c>
      <c r="B26" s="1458"/>
      <c r="C26" s="1459"/>
      <c r="D26" s="1008">
        <v>3</v>
      </c>
      <c r="E26" s="1009"/>
    </row>
    <row r="27" spans="1:5" ht="68.25" customHeight="1" thickBot="1" x14ac:dyDescent="0.45">
      <c r="A27" s="1460" t="str">
        <f>'[11]ИГ на 20.02.23'!A168</f>
        <v>Электромиграфия стандартная с исследованием моторных волокон</v>
      </c>
      <c r="B27" s="1427">
        <v>55.66</v>
      </c>
      <c r="C27" s="1461"/>
    </row>
    <row r="28" spans="1:5" ht="38.25" customHeight="1" thickBot="1" x14ac:dyDescent="0.45">
      <c r="A28" s="1462" t="s">
        <v>1</v>
      </c>
      <c r="B28" s="551">
        <f>[11]УЗИ!H322</f>
        <v>0.23</v>
      </c>
      <c r="C28" s="1463">
        <f>[11]УЗИ!I322</f>
        <v>0.01</v>
      </c>
    </row>
    <row r="29" spans="1:5" ht="40.5" customHeight="1" thickBot="1" x14ac:dyDescent="0.45">
      <c r="A29" s="1464" t="s">
        <v>0</v>
      </c>
      <c r="B29" s="552">
        <f>SUM(B27:B28)</f>
        <v>55.889999999999993</v>
      </c>
      <c r="C29" s="1119">
        <f>C28</f>
        <v>0.01</v>
      </c>
    </row>
  </sheetData>
  <mergeCells count="2">
    <mergeCell ref="B13:B14"/>
    <mergeCell ref="C13:C14"/>
  </mergeCells>
  <printOptions horizontalCentered="1"/>
  <pageMargins left="0.78740157480314965" right="0" top="0.59055118110236227" bottom="0.19685039370078741" header="0" footer="0"/>
  <pageSetup paperSize="9" scale="76" orientation="portrait" horizontalDpi="120" verticalDpi="14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F1CAE-62D7-4B7C-A99E-90AE4A35BAF3}">
  <sheetPr>
    <tabColor rgb="FF92D050"/>
    <pageSetUpPr fitToPage="1"/>
  </sheetPr>
  <dimension ref="A4:H170"/>
  <sheetViews>
    <sheetView topLeftCell="A7" zoomScale="73" zoomScaleNormal="73" zoomScaleSheetLayoutView="100" workbookViewId="0">
      <selection activeCell="G167" sqref="G167"/>
    </sheetView>
  </sheetViews>
  <sheetFormatPr defaultRowHeight="19.5" x14ac:dyDescent="0.35"/>
  <cols>
    <col min="1" max="1" width="88.85546875" customWidth="1"/>
    <col min="2" max="2" width="0.140625" style="287" customWidth="1"/>
    <col min="3" max="3" width="19.42578125" style="2" customWidth="1"/>
    <col min="4" max="4" width="14.5703125" hidden="1" customWidth="1"/>
    <col min="5" max="5" width="10.5703125" style="1" customWidth="1"/>
    <col min="6" max="6" width="9.85546875" bestFit="1" customWidth="1"/>
    <col min="257" max="257" width="88.85546875" customWidth="1"/>
    <col min="258" max="258" width="0.140625" customWidth="1"/>
    <col min="259" max="259" width="19.42578125" customWidth="1"/>
    <col min="260" max="260" width="0" hidden="1" customWidth="1"/>
    <col min="261" max="261" width="10.5703125" customWidth="1"/>
    <col min="262" max="262" width="9.85546875" bestFit="1" customWidth="1"/>
    <col min="513" max="513" width="88.85546875" customWidth="1"/>
    <col min="514" max="514" width="0.140625" customWidth="1"/>
    <col min="515" max="515" width="19.42578125" customWidth="1"/>
    <col min="516" max="516" width="0" hidden="1" customWidth="1"/>
    <col min="517" max="517" width="10.5703125" customWidth="1"/>
    <col min="518" max="518" width="9.85546875" bestFit="1" customWidth="1"/>
    <col min="769" max="769" width="88.85546875" customWidth="1"/>
    <col min="770" max="770" width="0.140625" customWidth="1"/>
    <col min="771" max="771" width="19.42578125" customWidth="1"/>
    <col min="772" max="772" width="0" hidden="1" customWidth="1"/>
    <col min="773" max="773" width="10.5703125" customWidth="1"/>
    <col min="774" max="774" width="9.85546875" bestFit="1" customWidth="1"/>
    <col min="1025" max="1025" width="88.85546875" customWidth="1"/>
    <col min="1026" max="1026" width="0.140625" customWidth="1"/>
    <col min="1027" max="1027" width="19.42578125" customWidth="1"/>
    <col min="1028" max="1028" width="0" hidden="1" customWidth="1"/>
    <col min="1029" max="1029" width="10.5703125" customWidth="1"/>
    <col min="1030" max="1030" width="9.85546875" bestFit="1" customWidth="1"/>
    <col min="1281" max="1281" width="88.85546875" customWidth="1"/>
    <col min="1282" max="1282" width="0.140625" customWidth="1"/>
    <col min="1283" max="1283" width="19.42578125" customWidth="1"/>
    <col min="1284" max="1284" width="0" hidden="1" customWidth="1"/>
    <col min="1285" max="1285" width="10.5703125" customWidth="1"/>
    <col min="1286" max="1286" width="9.85546875" bestFit="1" customWidth="1"/>
    <col min="1537" max="1537" width="88.85546875" customWidth="1"/>
    <col min="1538" max="1538" width="0.140625" customWidth="1"/>
    <col min="1539" max="1539" width="19.42578125" customWidth="1"/>
    <col min="1540" max="1540" width="0" hidden="1" customWidth="1"/>
    <col min="1541" max="1541" width="10.5703125" customWidth="1"/>
    <col min="1542" max="1542" width="9.85546875" bestFit="1" customWidth="1"/>
    <col min="1793" max="1793" width="88.85546875" customWidth="1"/>
    <col min="1794" max="1794" width="0.140625" customWidth="1"/>
    <col min="1795" max="1795" width="19.42578125" customWidth="1"/>
    <col min="1796" max="1796" width="0" hidden="1" customWidth="1"/>
    <col min="1797" max="1797" width="10.5703125" customWidth="1"/>
    <col min="1798" max="1798" width="9.85546875" bestFit="1" customWidth="1"/>
    <col min="2049" max="2049" width="88.85546875" customWidth="1"/>
    <col min="2050" max="2050" width="0.140625" customWidth="1"/>
    <col min="2051" max="2051" width="19.42578125" customWidth="1"/>
    <col min="2052" max="2052" width="0" hidden="1" customWidth="1"/>
    <col min="2053" max="2053" width="10.5703125" customWidth="1"/>
    <col min="2054" max="2054" width="9.85546875" bestFit="1" customWidth="1"/>
    <col min="2305" max="2305" width="88.85546875" customWidth="1"/>
    <col min="2306" max="2306" width="0.140625" customWidth="1"/>
    <col min="2307" max="2307" width="19.42578125" customWidth="1"/>
    <col min="2308" max="2308" width="0" hidden="1" customWidth="1"/>
    <col min="2309" max="2309" width="10.5703125" customWidth="1"/>
    <col min="2310" max="2310" width="9.85546875" bestFit="1" customWidth="1"/>
    <col min="2561" max="2561" width="88.85546875" customWidth="1"/>
    <col min="2562" max="2562" width="0.140625" customWidth="1"/>
    <col min="2563" max="2563" width="19.42578125" customWidth="1"/>
    <col min="2564" max="2564" width="0" hidden="1" customWidth="1"/>
    <col min="2565" max="2565" width="10.5703125" customWidth="1"/>
    <col min="2566" max="2566" width="9.85546875" bestFit="1" customWidth="1"/>
    <col min="2817" max="2817" width="88.85546875" customWidth="1"/>
    <col min="2818" max="2818" width="0.140625" customWidth="1"/>
    <col min="2819" max="2819" width="19.42578125" customWidth="1"/>
    <col min="2820" max="2820" width="0" hidden="1" customWidth="1"/>
    <col min="2821" max="2821" width="10.5703125" customWidth="1"/>
    <col min="2822" max="2822" width="9.85546875" bestFit="1" customWidth="1"/>
    <col min="3073" max="3073" width="88.85546875" customWidth="1"/>
    <col min="3074" max="3074" width="0.140625" customWidth="1"/>
    <col min="3075" max="3075" width="19.42578125" customWidth="1"/>
    <col min="3076" max="3076" width="0" hidden="1" customWidth="1"/>
    <col min="3077" max="3077" width="10.5703125" customWidth="1"/>
    <col min="3078" max="3078" width="9.85546875" bestFit="1" customWidth="1"/>
    <col min="3329" max="3329" width="88.85546875" customWidth="1"/>
    <col min="3330" max="3330" width="0.140625" customWidth="1"/>
    <col min="3331" max="3331" width="19.42578125" customWidth="1"/>
    <col min="3332" max="3332" width="0" hidden="1" customWidth="1"/>
    <col min="3333" max="3333" width="10.5703125" customWidth="1"/>
    <col min="3334" max="3334" width="9.85546875" bestFit="1" customWidth="1"/>
    <col min="3585" max="3585" width="88.85546875" customWidth="1"/>
    <col min="3586" max="3586" width="0.140625" customWidth="1"/>
    <col min="3587" max="3587" width="19.42578125" customWidth="1"/>
    <col min="3588" max="3588" width="0" hidden="1" customWidth="1"/>
    <col min="3589" max="3589" width="10.5703125" customWidth="1"/>
    <col min="3590" max="3590" width="9.85546875" bestFit="1" customWidth="1"/>
    <col min="3841" max="3841" width="88.85546875" customWidth="1"/>
    <col min="3842" max="3842" width="0.140625" customWidth="1"/>
    <col min="3843" max="3843" width="19.42578125" customWidth="1"/>
    <col min="3844" max="3844" width="0" hidden="1" customWidth="1"/>
    <col min="3845" max="3845" width="10.5703125" customWidth="1"/>
    <col min="3846" max="3846" width="9.85546875" bestFit="1" customWidth="1"/>
    <col min="4097" max="4097" width="88.85546875" customWidth="1"/>
    <col min="4098" max="4098" width="0.140625" customWidth="1"/>
    <col min="4099" max="4099" width="19.42578125" customWidth="1"/>
    <col min="4100" max="4100" width="0" hidden="1" customWidth="1"/>
    <col min="4101" max="4101" width="10.5703125" customWidth="1"/>
    <col min="4102" max="4102" width="9.85546875" bestFit="1" customWidth="1"/>
    <col min="4353" max="4353" width="88.85546875" customWidth="1"/>
    <col min="4354" max="4354" width="0.140625" customWidth="1"/>
    <col min="4355" max="4355" width="19.42578125" customWidth="1"/>
    <col min="4356" max="4356" width="0" hidden="1" customWidth="1"/>
    <col min="4357" max="4357" width="10.5703125" customWidth="1"/>
    <col min="4358" max="4358" width="9.85546875" bestFit="1" customWidth="1"/>
    <col min="4609" max="4609" width="88.85546875" customWidth="1"/>
    <col min="4610" max="4610" width="0.140625" customWidth="1"/>
    <col min="4611" max="4611" width="19.42578125" customWidth="1"/>
    <col min="4612" max="4612" width="0" hidden="1" customWidth="1"/>
    <col min="4613" max="4613" width="10.5703125" customWidth="1"/>
    <col min="4614" max="4614" width="9.85546875" bestFit="1" customWidth="1"/>
    <col min="4865" max="4865" width="88.85546875" customWidth="1"/>
    <col min="4866" max="4866" width="0.140625" customWidth="1"/>
    <col min="4867" max="4867" width="19.42578125" customWidth="1"/>
    <col min="4868" max="4868" width="0" hidden="1" customWidth="1"/>
    <col min="4869" max="4869" width="10.5703125" customWidth="1"/>
    <col min="4870" max="4870" width="9.85546875" bestFit="1" customWidth="1"/>
    <col min="5121" max="5121" width="88.85546875" customWidth="1"/>
    <col min="5122" max="5122" width="0.140625" customWidth="1"/>
    <col min="5123" max="5123" width="19.42578125" customWidth="1"/>
    <col min="5124" max="5124" width="0" hidden="1" customWidth="1"/>
    <col min="5125" max="5125" width="10.5703125" customWidth="1"/>
    <col min="5126" max="5126" width="9.85546875" bestFit="1" customWidth="1"/>
    <col min="5377" max="5377" width="88.85546875" customWidth="1"/>
    <col min="5378" max="5378" width="0.140625" customWidth="1"/>
    <col min="5379" max="5379" width="19.42578125" customWidth="1"/>
    <col min="5380" max="5380" width="0" hidden="1" customWidth="1"/>
    <col min="5381" max="5381" width="10.5703125" customWidth="1"/>
    <col min="5382" max="5382" width="9.85546875" bestFit="1" customWidth="1"/>
    <col min="5633" max="5633" width="88.85546875" customWidth="1"/>
    <col min="5634" max="5634" width="0.140625" customWidth="1"/>
    <col min="5635" max="5635" width="19.42578125" customWidth="1"/>
    <col min="5636" max="5636" width="0" hidden="1" customWidth="1"/>
    <col min="5637" max="5637" width="10.5703125" customWidth="1"/>
    <col min="5638" max="5638" width="9.85546875" bestFit="1" customWidth="1"/>
    <col min="5889" max="5889" width="88.85546875" customWidth="1"/>
    <col min="5890" max="5890" width="0.140625" customWidth="1"/>
    <col min="5891" max="5891" width="19.42578125" customWidth="1"/>
    <col min="5892" max="5892" width="0" hidden="1" customWidth="1"/>
    <col min="5893" max="5893" width="10.5703125" customWidth="1"/>
    <col min="5894" max="5894" width="9.85546875" bestFit="1" customWidth="1"/>
    <col min="6145" max="6145" width="88.85546875" customWidth="1"/>
    <col min="6146" max="6146" width="0.140625" customWidth="1"/>
    <col min="6147" max="6147" width="19.42578125" customWidth="1"/>
    <col min="6148" max="6148" width="0" hidden="1" customWidth="1"/>
    <col min="6149" max="6149" width="10.5703125" customWidth="1"/>
    <col min="6150" max="6150" width="9.85546875" bestFit="1" customWidth="1"/>
    <col min="6401" max="6401" width="88.85546875" customWidth="1"/>
    <col min="6402" max="6402" width="0.140625" customWidth="1"/>
    <col min="6403" max="6403" width="19.42578125" customWidth="1"/>
    <col min="6404" max="6404" width="0" hidden="1" customWidth="1"/>
    <col min="6405" max="6405" width="10.5703125" customWidth="1"/>
    <col min="6406" max="6406" width="9.85546875" bestFit="1" customWidth="1"/>
    <col min="6657" max="6657" width="88.85546875" customWidth="1"/>
    <col min="6658" max="6658" width="0.140625" customWidth="1"/>
    <col min="6659" max="6659" width="19.42578125" customWidth="1"/>
    <col min="6660" max="6660" width="0" hidden="1" customWidth="1"/>
    <col min="6661" max="6661" width="10.5703125" customWidth="1"/>
    <col min="6662" max="6662" width="9.85546875" bestFit="1" customWidth="1"/>
    <col min="6913" max="6913" width="88.85546875" customWidth="1"/>
    <col min="6914" max="6914" width="0.140625" customWidth="1"/>
    <col min="6915" max="6915" width="19.42578125" customWidth="1"/>
    <col min="6916" max="6916" width="0" hidden="1" customWidth="1"/>
    <col min="6917" max="6917" width="10.5703125" customWidth="1"/>
    <col min="6918" max="6918" width="9.85546875" bestFit="1" customWidth="1"/>
    <col min="7169" max="7169" width="88.85546875" customWidth="1"/>
    <col min="7170" max="7170" width="0.140625" customWidth="1"/>
    <col min="7171" max="7171" width="19.42578125" customWidth="1"/>
    <col min="7172" max="7172" width="0" hidden="1" customWidth="1"/>
    <col min="7173" max="7173" width="10.5703125" customWidth="1"/>
    <col min="7174" max="7174" width="9.85546875" bestFit="1" customWidth="1"/>
    <col min="7425" max="7425" width="88.85546875" customWidth="1"/>
    <col min="7426" max="7426" width="0.140625" customWidth="1"/>
    <col min="7427" max="7427" width="19.42578125" customWidth="1"/>
    <col min="7428" max="7428" width="0" hidden="1" customWidth="1"/>
    <col min="7429" max="7429" width="10.5703125" customWidth="1"/>
    <col min="7430" max="7430" width="9.85546875" bestFit="1" customWidth="1"/>
    <col min="7681" max="7681" width="88.85546875" customWidth="1"/>
    <col min="7682" max="7682" width="0.140625" customWidth="1"/>
    <col min="7683" max="7683" width="19.42578125" customWidth="1"/>
    <col min="7684" max="7684" width="0" hidden="1" customWidth="1"/>
    <col min="7685" max="7685" width="10.5703125" customWidth="1"/>
    <col min="7686" max="7686" width="9.85546875" bestFit="1" customWidth="1"/>
    <col min="7937" max="7937" width="88.85546875" customWidth="1"/>
    <col min="7938" max="7938" width="0.140625" customWidth="1"/>
    <col min="7939" max="7939" width="19.42578125" customWidth="1"/>
    <col min="7940" max="7940" width="0" hidden="1" customWidth="1"/>
    <col min="7941" max="7941" width="10.5703125" customWidth="1"/>
    <col min="7942" max="7942" width="9.85546875" bestFit="1" customWidth="1"/>
    <col min="8193" max="8193" width="88.85546875" customWidth="1"/>
    <col min="8194" max="8194" width="0.140625" customWidth="1"/>
    <col min="8195" max="8195" width="19.42578125" customWidth="1"/>
    <col min="8196" max="8196" width="0" hidden="1" customWidth="1"/>
    <col min="8197" max="8197" width="10.5703125" customWidth="1"/>
    <col min="8198" max="8198" width="9.85546875" bestFit="1" customWidth="1"/>
    <col min="8449" max="8449" width="88.85546875" customWidth="1"/>
    <col min="8450" max="8450" width="0.140625" customWidth="1"/>
    <col min="8451" max="8451" width="19.42578125" customWidth="1"/>
    <col min="8452" max="8452" width="0" hidden="1" customWidth="1"/>
    <col min="8453" max="8453" width="10.5703125" customWidth="1"/>
    <col min="8454" max="8454" width="9.85546875" bestFit="1" customWidth="1"/>
    <col min="8705" max="8705" width="88.85546875" customWidth="1"/>
    <col min="8706" max="8706" width="0.140625" customWidth="1"/>
    <col min="8707" max="8707" width="19.42578125" customWidth="1"/>
    <col min="8708" max="8708" width="0" hidden="1" customWidth="1"/>
    <col min="8709" max="8709" width="10.5703125" customWidth="1"/>
    <col min="8710" max="8710" width="9.85546875" bestFit="1" customWidth="1"/>
    <col min="8961" max="8961" width="88.85546875" customWidth="1"/>
    <col min="8962" max="8962" width="0.140625" customWidth="1"/>
    <col min="8963" max="8963" width="19.42578125" customWidth="1"/>
    <col min="8964" max="8964" width="0" hidden="1" customWidth="1"/>
    <col min="8965" max="8965" width="10.5703125" customWidth="1"/>
    <col min="8966" max="8966" width="9.85546875" bestFit="1" customWidth="1"/>
    <col min="9217" max="9217" width="88.85546875" customWidth="1"/>
    <col min="9218" max="9218" width="0.140625" customWidth="1"/>
    <col min="9219" max="9219" width="19.42578125" customWidth="1"/>
    <col min="9220" max="9220" width="0" hidden="1" customWidth="1"/>
    <col min="9221" max="9221" width="10.5703125" customWidth="1"/>
    <col min="9222" max="9222" width="9.85546875" bestFit="1" customWidth="1"/>
    <col min="9473" max="9473" width="88.85546875" customWidth="1"/>
    <col min="9474" max="9474" width="0.140625" customWidth="1"/>
    <col min="9475" max="9475" width="19.42578125" customWidth="1"/>
    <col min="9476" max="9476" width="0" hidden="1" customWidth="1"/>
    <col min="9477" max="9477" width="10.5703125" customWidth="1"/>
    <col min="9478" max="9478" width="9.85546875" bestFit="1" customWidth="1"/>
    <col min="9729" max="9729" width="88.85546875" customWidth="1"/>
    <col min="9730" max="9730" width="0.140625" customWidth="1"/>
    <col min="9731" max="9731" width="19.42578125" customWidth="1"/>
    <col min="9732" max="9732" width="0" hidden="1" customWidth="1"/>
    <col min="9733" max="9733" width="10.5703125" customWidth="1"/>
    <col min="9734" max="9734" width="9.85546875" bestFit="1" customWidth="1"/>
    <col min="9985" max="9985" width="88.85546875" customWidth="1"/>
    <col min="9986" max="9986" width="0.140625" customWidth="1"/>
    <col min="9987" max="9987" width="19.42578125" customWidth="1"/>
    <col min="9988" max="9988" width="0" hidden="1" customWidth="1"/>
    <col min="9989" max="9989" width="10.5703125" customWidth="1"/>
    <col min="9990" max="9990" width="9.85546875" bestFit="1" customWidth="1"/>
    <col min="10241" max="10241" width="88.85546875" customWidth="1"/>
    <col min="10242" max="10242" width="0.140625" customWidth="1"/>
    <col min="10243" max="10243" width="19.42578125" customWidth="1"/>
    <col min="10244" max="10244" width="0" hidden="1" customWidth="1"/>
    <col min="10245" max="10245" width="10.5703125" customWidth="1"/>
    <col min="10246" max="10246" width="9.85546875" bestFit="1" customWidth="1"/>
    <col min="10497" max="10497" width="88.85546875" customWidth="1"/>
    <col min="10498" max="10498" width="0.140625" customWidth="1"/>
    <col min="10499" max="10499" width="19.42578125" customWidth="1"/>
    <col min="10500" max="10500" width="0" hidden="1" customWidth="1"/>
    <col min="10501" max="10501" width="10.5703125" customWidth="1"/>
    <col min="10502" max="10502" width="9.85546875" bestFit="1" customWidth="1"/>
    <col min="10753" max="10753" width="88.85546875" customWidth="1"/>
    <col min="10754" max="10754" width="0.140625" customWidth="1"/>
    <col min="10755" max="10755" width="19.42578125" customWidth="1"/>
    <col min="10756" max="10756" width="0" hidden="1" customWidth="1"/>
    <col min="10757" max="10757" width="10.5703125" customWidth="1"/>
    <col min="10758" max="10758" width="9.85546875" bestFit="1" customWidth="1"/>
    <col min="11009" max="11009" width="88.85546875" customWidth="1"/>
    <col min="11010" max="11010" width="0.140625" customWidth="1"/>
    <col min="11011" max="11011" width="19.42578125" customWidth="1"/>
    <col min="11012" max="11012" width="0" hidden="1" customWidth="1"/>
    <col min="11013" max="11013" width="10.5703125" customWidth="1"/>
    <col min="11014" max="11014" width="9.85546875" bestFit="1" customWidth="1"/>
    <col min="11265" max="11265" width="88.85546875" customWidth="1"/>
    <col min="11266" max="11266" width="0.140625" customWidth="1"/>
    <col min="11267" max="11267" width="19.42578125" customWidth="1"/>
    <col min="11268" max="11268" width="0" hidden="1" customWidth="1"/>
    <col min="11269" max="11269" width="10.5703125" customWidth="1"/>
    <col min="11270" max="11270" width="9.85546875" bestFit="1" customWidth="1"/>
    <col min="11521" max="11521" width="88.85546875" customWidth="1"/>
    <col min="11522" max="11522" width="0.140625" customWidth="1"/>
    <col min="11523" max="11523" width="19.42578125" customWidth="1"/>
    <col min="11524" max="11524" width="0" hidden="1" customWidth="1"/>
    <col min="11525" max="11525" width="10.5703125" customWidth="1"/>
    <col min="11526" max="11526" width="9.85546875" bestFit="1" customWidth="1"/>
    <col min="11777" max="11777" width="88.85546875" customWidth="1"/>
    <col min="11778" max="11778" width="0.140625" customWidth="1"/>
    <col min="11779" max="11779" width="19.42578125" customWidth="1"/>
    <col min="11780" max="11780" width="0" hidden="1" customWidth="1"/>
    <col min="11781" max="11781" width="10.5703125" customWidth="1"/>
    <col min="11782" max="11782" width="9.85546875" bestFit="1" customWidth="1"/>
    <col min="12033" max="12033" width="88.85546875" customWidth="1"/>
    <col min="12034" max="12034" width="0.140625" customWidth="1"/>
    <col min="12035" max="12035" width="19.42578125" customWidth="1"/>
    <col min="12036" max="12036" width="0" hidden="1" customWidth="1"/>
    <col min="12037" max="12037" width="10.5703125" customWidth="1"/>
    <col min="12038" max="12038" width="9.85546875" bestFit="1" customWidth="1"/>
    <col min="12289" max="12289" width="88.85546875" customWidth="1"/>
    <col min="12290" max="12290" width="0.140625" customWidth="1"/>
    <col min="12291" max="12291" width="19.42578125" customWidth="1"/>
    <col min="12292" max="12292" width="0" hidden="1" customWidth="1"/>
    <col min="12293" max="12293" width="10.5703125" customWidth="1"/>
    <col min="12294" max="12294" width="9.85546875" bestFit="1" customWidth="1"/>
    <col min="12545" max="12545" width="88.85546875" customWidth="1"/>
    <col min="12546" max="12546" width="0.140625" customWidth="1"/>
    <col min="12547" max="12547" width="19.42578125" customWidth="1"/>
    <col min="12548" max="12548" width="0" hidden="1" customWidth="1"/>
    <col min="12549" max="12549" width="10.5703125" customWidth="1"/>
    <col min="12550" max="12550" width="9.85546875" bestFit="1" customWidth="1"/>
    <col min="12801" max="12801" width="88.85546875" customWidth="1"/>
    <col min="12802" max="12802" width="0.140625" customWidth="1"/>
    <col min="12803" max="12803" width="19.42578125" customWidth="1"/>
    <col min="12804" max="12804" width="0" hidden="1" customWidth="1"/>
    <col min="12805" max="12805" width="10.5703125" customWidth="1"/>
    <col min="12806" max="12806" width="9.85546875" bestFit="1" customWidth="1"/>
    <col min="13057" max="13057" width="88.85546875" customWidth="1"/>
    <col min="13058" max="13058" width="0.140625" customWidth="1"/>
    <col min="13059" max="13059" width="19.42578125" customWidth="1"/>
    <col min="13060" max="13060" width="0" hidden="1" customWidth="1"/>
    <col min="13061" max="13061" width="10.5703125" customWidth="1"/>
    <col min="13062" max="13062" width="9.85546875" bestFit="1" customWidth="1"/>
    <col min="13313" max="13313" width="88.85546875" customWidth="1"/>
    <col min="13314" max="13314" width="0.140625" customWidth="1"/>
    <col min="13315" max="13315" width="19.42578125" customWidth="1"/>
    <col min="13316" max="13316" width="0" hidden="1" customWidth="1"/>
    <col min="13317" max="13317" width="10.5703125" customWidth="1"/>
    <col min="13318" max="13318" width="9.85546875" bestFit="1" customWidth="1"/>
    <col min="13569" max="13569" width="88.85546875" customWidth="1"/>
    <col min="13570" max="13570" width="0.140625" customWidth="1"/>
    <col min="13571" max="13571" width="19.42578125" customWidth="1"/>
    <col min="13572" max="13572" width="0" hidden="1" customWidth="1"/>
    <col min="13573" max="13573" width="10.5703125" customWidth="1"/>
    <col min="13574" max="13574" width="9.85546875" bestFit="1" customWidth="1"/>
    <col min="13825" max="13825" width="88.85546875" customWidth="1"/>
    <col min="13826" max="13826" width="0.140625" customWidth="1"/>
    <col min="13827" max="13827" width="19.42578125" customWidth="1"/>
    <col min="13828" max="13828" width="0" hidden="1" customWidth="1"/>
    <col min="13829" max="13829" width="10.5703125" customWidth="1"/>
    <col min="13830" max="13830" width="9.85546875" bestFit="1" customWidth="1"/>
    <col min="14081" max="14081" width="88.85546875" customWidth="1"/>
    <col min="14082" max="14082" width="0.140625" customWidth="1"/>
    <col min="14083" max="14083" width="19.42578125" customWidth="1"/>
    <col min="14084" max="14084" width="0" hidden="1" customWidth="1"/>
    <col min="14085" max="14085" width="10.5703125" customWidth="1"/>
    <col min="14086" max="14086" width="9.85546875" bestFit="1" customWidth="1"/>
    <col min="14337" max="14337" width="88.85546875" customWidth="1"/>
    <col min="14338" max="14338" width="0.140625" customWidth="1"/>
    <col min="14339" max="14339" width="19.42578125" customWidth="1"/>
    <col min="14340" max="14340" width="0" hidden="1" customWidth="1"/>
    <col min="14341" max="14341" width="10.5703125" customWidth="1"/>
    <col min="14342" max="14342" width="9.85546875" bestFit="1" customWidth="1"/>
    <col min="14593" max="14593" width="88.85546875" customWidth="1"/>
    <col min="14594" max="14594" width="0.140625" customWidth="1"/>
    <col min="14595" max="14595" width="19.42578125" customWidth="1"/>
    <col min="14596" max="14596" width="0" hidden="1" customWidth="1"/>
    <col min="14597" max="14597" width="10.5703125" customWidth="1"/>
    <col min="14598" max="14598" width="9.85546875" bestFit="1" customWidth="1"/>
    <col min="14849" max="14849" width="88.85546875" customWidth="1"/>
    <col min="14850" max="14850" width="0.140625" customWidth="1"/>
    <col min="14851" max="14851" width="19.42578125" customWidth="1"/>
    <col min="14852" max="14852" width="0" hidden="1" customWidth="1"/>
    <col min="14853" max="14853" width="10.5703125" customWidth="1"/>
    <col min="14854" max="14854" width="9.85546875" bestFit="1" customWidth="1"/>
    <col min="15105" max="15105" width="88.85546875" customWidth="1"/>
    <col min="15106" max="15106" width="0.140625" customWidth="1"/>
    <col min="15107" max="15107" width="19.42578125" customWidth="1"/>
    <col min="15108" max="15108" width="0" hidden="1" customWidth="1"/>
    <col min="15109" max="15109" width="10.5703125" customWidth="1"/>
    <col min="15110" max="15110" width="9.85546875" bestFit="1" customWidth="1"/>
    <col min="15361" max="15361" width="88.85546875" customWidth="1"/>
    <col min="15362" max="15362" width="0.140625" customWidth="1"/>
    <col min="15363" max="15363" width="19.42578125" customWidth="1"/>
    <col min="15364" max="15364" width="0" hidden="1" customWidth="1"/>
    <col min="15365" max="15365" width="10.5703125" customWidth="1"/>
    <col min="15366" max="15366" width="9.85546875" bestFit="1" customWidth="1"/>
    <col min="15617" max="15617" width="88.85546875" customWidth="1"/>
    <col min="15618" max="15618" width="0.140625" customWidth="1"/>
    <col min="15619" max="15619" width="19.42578125" customWidth="1"/>
    <col min="15620" max="15620" width="0" hidden="1" customWidth="1"/>
    <col min="15621" max="15621" width="10.5703125" customWidth="1"/>
    <col min="15622" max="15622" width="9.85546875" bestFit="1" customWidth="1"/>
    <col min="15873" max="15873" width="88.85546875" customWidth="1"/>
    <col min="15874" max="15874" width="0.140625" customWidth="1"/>
    <col min="15875" max="15875" width="19.42578125" customWidth="1"/>
    <col min="15876" max="15876" width="0" hidden="1" customWidth="1"/>
    <col min="15877" max="15877" width="10.5703125" customWidth="1"/>
    <col min="15878" max="15878" width="9.85546875" bestFit="1" customWidth="1"/>
    <col min="16129" max="16129" width="88.85546875" customWidth="1"/>
    <col min="16130" max="16130" width="0.140625" customWidth="1"/>
    <col min="16131" max="16131" width="19.42578125" customWidth="1"/>
    <col min="16132" max="16132" width="0" hidden="1" customWidth="1"/>
    <col min="16133" max="16133" width="10.5703125" customWidth="1"/>
    <col min="16134" max="16134" width="9.85546875" bestFit="1" customWidth="1"/>
  </cols>
  <sheetData>
    <row r="4" spans="1:5" x14ac:dyDescent="0.35">
      <c r="A4" s="15"/>
      <c r="B4" s="1247"/>
      <c r="C4" s="16"/>
      <c r="D4" s="15"/>
      <c r="E4" s="11"/>
    </row>
    <row r="5" spans="1:5" ht="12.75" x14ac:dyDescent="0.2">
      <c r="A5" s="15"/>
      <c r="B5" s="1247"/>
      <c r="C5" s="1248"/>
      <c r="D5" s="1249"/>
      <c r="E5" s="1250" t="s">
        <v>509</v>
      </c>
    </row>
    <row r="6" spans="1:5" ht="19.899999999999999" customHeight="1" x14ac:dyDescent="0.3">
      <c r="A6" s="1251"/>
      <c r="B6" s="1252"/>
      <c r="C6" s="1253"/>
      <c r="D6" s="1251"/>
      <c r="E6" s="1254" t="s">
        <v>278</v>
      </c>
    </row>
    <row r="7" spans="1:5" ht="19.899999999999999" customHeight="1" x14ac:dyDescent="0.3">
      <c r="A7" s="1251"/>
      <c r="B7" s="1252"/>
      <c r="C7" s="1253"/>
      <c r="D7" s="1251"/>
      <c r="E7" s="1251" t="s">
        <v>276</v>
      </c>
    </row>
    <row r="8" spans="1:5" ht="19.899999999999999" customHeight="1" x14ac:dyDescent="0.3">
      <c r="A8" s="1251"/>
      <c r="B8" s="1252"/>
      <c r="C8" s="1253"/>
      <c r="D8" s="1251"/>
      <c r="E8" s="1251" t="s">
        <v>275</v>
      </c>
    </row>
    <row r="9" spans="1:5" ht="7.15" customHeight="1" x14ac:dyDescent="0.25">
      <c r="A9" s="24"/>
      <c r="B9" s="1255"/>
      <c r="C9" s="23"/>
      <c r="D9" s="24"/>
      <c r="E9" s="24"/>
    </row>
    <row r="10" spans="1:5" ht="18.75" x14ac:dyDescent="0.3">
      <c r="A10" s="1251"/>
      <c r="B10" s="1252"/>
      <c r="C10" s="1253"/>
      <c r="D10" s="1251"/>
      <c r="E10" s="1251" t="str">
        <f>'[11]РБ на 20.02.23'!D6</f>
        <v>___________А.А.Какойченко</v>
      </c>
    </row>
    <row r="11" spans="1:5" ht="7.5" customHeight="1" x14ac:dyDescent="0.35">
      <c r="A11" s="1251"/>
      <c r="B11" s="1252"/>
      <c r="C11" s="1253"/>
      <c r="D11" s="1251"/>
      <c r="E11" s="11"/>
    </row>
    <row r="12" spans="1:5" ht="11.25" customHeight="1" x14ac:dyDescent="0.35">
      <c r="A12" s="1256"/>
      <c r="B12" s="1257"/>
      <c r="C12" s="1258"/>
      <c r="D12" s="1256"/>
      <c r="E12" s="11"/>
    </row>
    <row r="13" spans="1:5" x14ac:dyDescent="0.35">
      <c r="A13" s="1771" t="s">
        <v>273</v>
      </c>
      <c r="B13" s="1771"/>
      <c r="C13" s="1771"/>
      <c r="D13" s="1259"/>
      <c r="E13" s="11"/>
    </row>
    <row r="14" spans="1:5" x14ac:dyDescent="0.35">
      <c r="A14" s="1771" t="s">
        <v>281</v>
      </c>
      <c r="B14" s="1771"/>
      <c r="C14" s="1772"/>
      <c r="D14" s="1260"/>
      <c r="E14" s="1261"/>
    </row>
    <row r="15" spans="1:5" x14ac:dyDescent="0.35">
      <c r="A15" s="1771" t="s">
        <v>271</v>
      </c>
      <c r="B15" s="1771"/>
      <c r="C15" s="1772"/>
      <c r="D15" s="1260"/>
      <c r="E15" s="11"/>
    </row>
    <row r="16" spans="1:5" ht="15" customHeight="1" thickBot="1" x14ac:dyDescent="0.4">
      <c r="A16" s="24"/>
      <c r="B16" s="1255"/>
      <c r="C16" s="1262">
        <v>42186</v>
      </c>
      <c r="D16" s="1263"/>
      <c r="E16" s="11"/>
    </row>
    <row r="17" spans="1:6" ht="15.75" customHeight="1" x14ac:dyDescent="0.2">
      <c r="A17" s="1773" t="s">
        <v>269</v>
      </c>
      <c r="B17" s="1775" t="s">
        <v>268</v>
      </c>
      <c r="C17" s="1775" t="s">
        <v>516</v>
      </c>
      <c r="D17" s="1762" t="s">
        <v>283</v>
      </c>
      <c r="E17" s="1762" t="s">
        <v>267</v>
      </c>
    </row>
    <row r="18" spans="1:6" ht="59.25" customHeight="1" thickBot="1" x14ac:dyDescent="0.25">
      <c r="A18" s="1774"/>
      <c r="B18" s="1776"/>
      <c r="C18" s="1776"/>
      <c r="D18" s="1763"/>
      <c r="E18" s="1763"/>
    </row>
    <row r="19" spans="1:6" thickBot="1" x14ac:dyDescent="0.35">
      <c r="A19" s="1264">
        <v>1</v>
      </c>
      <c r="B19" s="1265">
        <v>10000</v>
      </c>
      <c r="C19" s="1266">
        <v>2</v>
      </c>
      <c r="D19" s="1267"/>
      <c r="E19" s="1268">
        <v>3</v>
      </c>
      <c r="F19" s="302"/>
    </row>
    <row r="20" spans="1:6" ht="50.25" hidden="1" customHeight="1" thickBot="1" x14ac:dyDescent="0.4">
      <c r="A20" s="1269" t="s">
        <v>284</v>
      </c>
      <c r="B20" s="1270"/>
      <c r="C20" s="1271" t="s">
        <v>285</v>
      </c>
      <c r="D20" s="1272"/>
      <c r="E20" s="1273"/>
      <c r="F20" s="302">
        <v>1</v>
      </c>
    </row>
    <row r="21" spans="1:6" ht="30" hidden="1" customHeight="1" thickBot="1" x14ac:dyDescent="0.4">
      <c r="A21" s="1274" t="s">
        <v>286</v>
      </c>
      <c r="B21" s="1275">
        <f t="shared" ref="B21:B26" si="0">C21*$B$19</f>
        <v>387800</v>
      </c>
      <c r="C21" s="1276">
        <v>38.78</v>
      </c>
      <c r="D21" s="1277" t="s">
        <v>287</v>
      </c>
      <c r="E21" s="1278"/>
    </row>
    <row r="22" spans="1:6" ht="29.25" hidden="1" customHeight="1" thickBot="1" x14ac:dyDescent="0.4">
      <c r="A22" s="1274" t="s">
        <v>288</v>
      </c>
      <c r="B22" s="1275">
        <f t="shared" si="0"/>
        <v>372900</v>
      </c>
      <c r="C22" s="1279">
        <v>37.29</v>
      </c>
      <c r="D22" s="1277" t="s">
        <v>289</v>
      </c>
      <c r="E22" s="1280"/>
    </row>
    <row r="23" spans="1:6" ht="45.75" hidden="1" customHeight="1" thickBot="1" x14ac:dyDescent="0.4">
      <c r="A23" s="1281" t="s">
        <v>290</v>
      </c>
      <c r="B23" s="1282">
        <f t="shared" si="0"/>
        <v>408100</v>
      </c>
      <c r="C23" s="1276">
        <v>40.81</v>
      </c>
      <c r="D23" s="1277" t="s">
        <v>291</v>
      </c>
      <c r="E23" s="1278"/>
    </row>
    <row r="24" spans="1:6" ht="21.75" hidden="1" customHeight="1" thickBot="1" x14ac:dyDescent="0.4">
      <c r="A24" s="1283" t="s">
        <v>292</v>
      </c>
      <c r="B24" s="1275">
        <f t="shared" si="0"/>
        <v>1513000000</v>
      </c>
      <c r="C24" s="1284">
        <v>151300</v>
      </c>
      <c r="D24" s="1277" t="s">
        <v>293</v>
      </c>
      <c r="E24" s="1285"/>
    </row>
    <row r="25" spans="1:6" ht="21.75" hidden="1" customHeight="1" thickBot="1" x14ac:dyDescent="0.4">
      <c r="A25" s="1274" t="s">
        <v>294</v>
      </c>
      <c r="B25" s="1275">
        <f t="shared" si="0"/>
        <v>1461000000</v>
      </c>
      <c r="C25" s="1276">
        <v>146100</v>
      </c>
      <c r="D25" s="1277" t="s">
        <v>295</v>
      </c>
      <c r="E25" s="1278"/>
    </row>
    <row r="26" spans="1:6" ht="21.75" hidden="1" customHeight="1" thickBot="1" x14ac:dyDescent="0.4">
      <c r="A26" s="1286" t="s">
        <v>296</v>
      </c>
      <c r="B26" s="1275">
        <f t="shared" si="0"/>
        <v>1591000000</v>
      </c>
      <c r="C26" s="1284">
        <v>159100</v>
      </c>
      <c r="D26" s="1277" t="s">
        <v>297</v>
      </c>
      <c r="E26" s="1287"/>
    </row>
    <row r="27" spans="1:6" ht="42" hidden="1" thickBot="1" x14ac:dyDescent="0.4">
      <c r="A27" s="1281" t="s">
        <v>298</v>
      </c>
      <c r="B27" s="1275">
        <f>C27*$B$19</f>
        <v>531000</v>
      </c>
      <c r="C27" s="1276">
        <v>53.1</v>
      </c>
      <c r="D27" s="1277" t="s">
        <v>299</v>
      </c>
      <c r="E27" s="1287"/>
    </row>
    <row r="28" spans="1:6" ht="35.25" hidden="1" customHeight="1" thickBot="1" x14ac:dyDescent="0.4">
      <c r="A28" s="1288" t="s">
        <v>300</v>
      </c>
      <c r="B28" s="1289">
        <f>C28*$B$19</f>
        <v>255000</v>
      </c>
      <c r="C28" s="1276">
        <v>25.5</v>
      </c>
      <c r="D28" s="1290"/>
      <c r="E28" s="1287"/>
    </row>
    <row r="29" spans="1:6" ht="35.25" hidden="1" customHeight="1" thickBot="1" x14ac:dyDescent="0.4">
      <c r="A29" s="1291" t="s">
        <v>301</v>
      </c>
      <c r="B29" s="1289"/>
      <c r="C29" s="1276"/>
      <c r="D29" s="1290"/>
      <c r="E29" s="1292"/>
    </row>
    <row r="30" spans="1:6" ht="43.5" hidden="1" customHeight="1" thickBot="1" x14ac:dyDescent="0.4">
      <c r="A30" s="1293" t="s">
        <v>302</v>
      </c>
      <c r="B30" s="1289"/>
      <c r="C30" s="1276">
        <v>65</v>
      </c>
      <c r="D30" s="1290"/>
      <c r="E30" s="1292"/>
    </row>
    <row r="31" spans="1:6" ht="31.5" hidden="1" customHeight="1" thickBot="1" x14ac:dyDescent="0.4">
      <c r="A31" s="1291" t="s">
        <v>303</v>
      </c>
      <c r="B31" s="1294"/>
      <c r="C31" s="1295"/>
      <c r="D31" s="1296"/>
      <c r="E31" s="1280"/>
    </row>
    <row r="32" spans="1:6" ht="42" hidden="1" thickBot="1" x14ac:dyDescent="0.4">
      <c r="A32" s="1297" t="s">
        <v>304</v>
      </c>
      <c r="B32" s="1298">
        <v>128000</v>
      </c>
      <c r="C32" s="1299">
        <v>14.61</v>
      </c>
      <c r="D32" s="1277" t="s">
        <v>305</v>
      </c>
      <c r="E32" s="1287"/>
    </row>
    <row r="33" spans="1:5" ht="50.25" hidden="1" customHeight="1" thickBot="1" x14ac:dyDescent="0.4">
      <c r="A33" s="1293" t="s">
        <v>306</v>
      </c>
      <c r="B33" s="1300">
        <v>283000</v>
      </c>
      <c r="C33" s="1301">
        <v>57</v>
      </c>
      <c r="D33" s="1277" t="s">
        <v>307</v>
      </c>
      <c r="E33" s="1280"/>
    </row>
    <row r="34" spans="1:5" ht="21" hidden="1" thickBot="1" x14ac:dyDescent="0.35">
      <c r="A34" s="1764" t="s">
        <v>308</v>
      </c>
      <c r="B34" s="1765"/>
      <c r="C34" s="1766"/>
      <c r="D34" s="1766"/>
      <c r="E34" s="1767"/>
    </row>
    <row r="35" spans="1:5" ht="21.75" hidden="1" thickBot="1" x14ac:dyDescent="0.4">
      <c r="A35" s="1302" t="s">
        <v>309</v>
      </c>
      <c r="B35" s="1275">
        <f>C35*$B$19</f>
        <v>42800</v>
      </c>
      <c r="C35" s="1303">
        <f>4.28</f>
        <v>4.28</v>
      </c>
      <c r="D35" s="1277" t="s">
        <v>310</v>
      </c>
      <c r="E35" s="1304">
        <f>C35/1.2*0.2</f>
        <v>0.71333333333333337</v>
      </c>
    </row>
    <row r="36" spans="1:5" ht="21.75" hidden="1" thickBot="1" x14ac:dyDescent="0.4">
      <c r="A36" s="1305" t="s">
        <v>311</v>
      </c>
      <c r="B36" s="1275">
        <f>C36*$B$19</f>
        <v>44200</v>
      </c>
      <c r="C36" s="1306">
        <f>4.42</f>
        <v>4.42</v>
      </c>
      <c r="D36" s="1277" t="s">
        <v>310</v>
      </c>
      <c r="E36" s="1307">
        <f>C36/1.2*0.2</f>
        <v>0.7366666666666668</v>
      </c>
    </row>
    <row r="37" spans="1:5" ht="21.75" hidden="1" thickBot="1" x14ac:dyDescent="0.4">
      <c r="A37" s="1308" t="s">
        <v>312</v>
      </c>
      <c r="B37" s="1275">
        <f>C37*$B$19</f>
        <v>45000</v>
      </c>
      <c r="C37" s="1309">
        <f>4.5</f>
        <v>4.5</v>
      </c>
      <c r="D37" s="1277" t="s">
        <v>310</v>
      </c>
      <c r="E37" s="1307">
        <f>C37/1.2*0.2</f>
        <v>0.75</v>
      </c>
    </row>
    <row r="38" spans="1:5" ht="23.25" hidden="1" customHeight="1" thickBot="1" x14ac:dyDescent="0.4">
      <c r="A38" s="1310" t="s">
        <v>313</v>
      </c>
      <c r="B38" s="1275">
        <f>C38*$B$19</f>
        <v>60700</v>
      </c>
      <c r="C38" s="1311">
        <v>6.07</v>
      </c>
      <c r="D38" s="1277" t="s">
        <v>314</v>
      </c>
      <c r="E38" s="1312">
        <f>C38/1.2*0.2</f>
        <v>1.0116666666666667</v>
      </c>
    </row>
    <row r="39" spans="1:5" ht="0.75" hidden="1" customHeight="1" thickBot="1" x14ac:dyDescent="0.4">
      <c r="A39" s="1313" t="s">
        <v>315</v>
      </c>
      <c r="B39" s="1314"/>
      <c r="C39" s="1295"/>
      <c r="D39" s="1315"/>
      <c r="E39" s="1287"/>
    </row>
    <row r="40" spans="1:5" ht="42" hidden="1" customHeight="1" thickBot="1" x14ac:dyDescent="0.4">
      <c r="A40" s="1297" t="s">
        <v>316</v>
      </c>
      <c r="B40" s="1316"/>
      <c r="C40" s="1317">
        <v>56250</v>
      </c>
      <c r="D40" s="1318"/>
      <c r="E40" s="1280"/>
    </row>
    <row r="41" spans="1:5" ht="42" hidden="1" customHeight="1" thickBot="1" x14ac:dyDescent="0.4">
      <c r="A41" s="1297" t="s">
        <v>317</v>
      </c>
      <c r="B41" s="1316"/>
      <c r="C41" s="1317">
        <v>75800</v>
      </c>
      <c r="D41" s="1319"/>
      <c r="E41" s="1287"/>
    </row>
    <row r="42" spans="1:5" ht="42" hidden="1" customHeight="1" thickBot="1" x14ac:dyDescent="0.4">
      <c r="A42" s="1297" t="s">
        <v>318</v>
      </c>
      <c r="B42" s="1316"/>
      <c r="C42" s="1317">
        <v>87150</v>
      </c>
      <c r="D42" s="1318"/>
      <c r="E42" s="1280"/>
    </row>
    <row r="43" spans="1:5" ht="39" hidden="1" customHeight="1" thickBot="1" x14ac:dyDescent="0.4">
      <c r="A43" s="1320" t="s">
        <v>319</v>
      </c>
      <c r="B43" s="1321"/>
      <c r="C43" s="1322">
        <v>94700</v>
      </c>
      <c r="D43" s="1323"/>
      <c r="E43" s="1287"/>
    </row>
    <row r="44" spans="1:5" ht="24" hidden="1" thickBot="1" x14ac:dyDescent="0.4">
      <c r="A44" s="1291" t="s">
        <v>320</v>
      </c>
      <c r="B44" s="1294"/>
      <c r="C44" s="1295"/>
      <c r="D44" s="1324"/>
      <c r="E44" s="1285"/>
    </row>
    <row r="45" spans="1:5" ht="48" hidden="1" customHeight="1" thickBot="1" x14ac:dyDescent="0.4">
      <c r="A45" s="1297" t="s">
        <v>321</v>
      </c>
      <c r="B45" s="1325">
        <v>310000</v>
      </c>
      <c r="C45" s="1326">
        <v>55</v>
      </c>
      <c r="D45" s="1325"/>
      <c r="E45" s="1287"/>
    </row>
    <row r="46" spans="1:5" ht="18.75" hidden="1" customHeight="1" thickBot="1" x14ac:dyDescent="0.4">
      <c r="A46" s="1297" t="s">
        <v>318</v>
      </c>
      <c r="B46" s="1316"/>
      <c r="C46" s="1299">
        <v>315000</v>
      </c>
      <c r="D46" s="1327"/>
      <c r="E46" s="1285"/>
    </row>
    <row r="47" spans="1:5" ht="24" hidden="1" customHeight="1" thickBot="1" x14ac:dyDescent="0.35">
      <c r="A47" s="1764" t="s">
        <v>308</v>
      </c>
      <c r="B47" s="1765"/>
      <c r="C47" s="1766"/>
      <c r="D47" s="1766"/>
      <c r="E47" s="1767"/>
    </row>
    <row r="48" spans="1:5" ht="23.25" hidden="1" customHeight="1" thickBot="1" x14ac:dyDescent="0.4">
      <c r="A48" s="1328" t="s">
        <v>322</v>
      </c>
      <c r="B48" s="1275">
        <f>C48*$B$19</f>
        <v>67200</v>
      </c>
      <c r="C48" s="1299">
        <v>6.72</v>
      </c>
      <c r="D48" s="1277" t="s">
        <v>310</v>
      </c>
      <c r="E48" s="1329">
        <f>C48/1.2*0.2</f>
        <v>1.1199999999999999</v>
      </c>
    </row>
    <row r="49" spans="1:5" ht="6.75" hidden="1" customHeight="1" thickBot="1" x14ac:dyDescent="0.4">
      <c r="A49" s="1297"/>
      <c r="B49" s="1316"/>
      <c r="C49" s="1317"/>
      <c r="D49" s="1330"/>
      <c r="E49" s="1278"/>
    </row>
    <row r="50" spans="1:5" ht="23.25" hidden="1" customHeight="1" thickBot="1" x14ac:dyDescent="0.4">
      <c r="A50" s="1291" t="s">
        <v>315</v>
      </c>
      <c r="B50" s="1294"/>
      <c r="C50" s="1295"/>
      <c r="D50" s="1315"/>
      <c r="E50" s="1287"/>
    </row>
    <row r="51" spans="1:5" ht="45.75" hidden="1" customHeight="1" thickBot="1" x14ac:dyDescent="0.4">
      <c r="A51" s="1331" t="s">
        <v>323</v>
      </c>
      <c r="B51" s="1332">
        <v>153000</v>
      </c>
      <c r="C51" s="1333">
        <v>18.66</v>
      </c>
      <c r="D51" s="1277" t="s">
        <v>324</v>
      </c>
      <c r="E51" s="1334"/>
    </row>
    <row r="52" spans="1:5" ht="42" hidden="1" thickBot="1" x14ac:dyDescent="0.4">
      <c r="A52" s="1297" t="s">
        <v>325</v>
      </c>
      <c r="B52" s="1298">
        <v>278000</v>
      </c>
      <c r="C52" s="1299">
        <v>54</v>
      </c>
      <c r="D52" s="1277" t="s">
        <v>326</v>
      </c>
      <c r="E52" s="1287"/>
    </row>
    <row r="53" spans="1:5" ht="21" hidden="1" thickBot="1" x14ac:dyDescent="0.35">
      <c r="A53" s="1764" t="s">
        <v>308</v>
      </c>
      <c r="B53" s="1765"/>
      <c r="C53" s="1766"/>
      <c r="D53" s="1766"/>
      <c r="E53" s="1767"/>
    </row>
    <row r="54" spans="1:5" ht="21" hidden="1" customHeight="1" thickBot="1" x14ac:dyDescent="0.4">
      <c r="A54" s="1335" t="s">
        <v>327</v>
      </c>
      <c r="B54" s="1336"/>
      <c r="C54" s="1299">
        <v>41100</v>
      </c>
      <c r="D54" s="1337"/>
      <c r="E54" s="1338">
        <f>C54/1.2*0.2</f>
        <v>6850</v>
      </c>
    </row>
    <row r="55" spans="1:5" ht="21" hidden="1" customHeight="1" thickBot="1" x14ac:dyDescent="0.4">
      <c r="A55" s="1335" t="s">
        <v>328</v>
      </c>
      <c r="B55" s="1275">
        <f>C55*$B$19</f>
        <v>44900</v>
      </c>
      <c r="C55" s="1299">
        <v>4.49</v>
      </c>
      <c r="D55" s="1277" t="s">
        <v>314</v>
      </c>
      <c r="E55" s="1339">
        <f>C55/1.2*0.2-0.01</f>
        <v>0.73833333333333351</v>
      </c>
    </row>
    <row r="56" spans="1:5" ht="21" hidden="1" customHeight="1" thickBot="1" x14ac:dyDescent="0.4">
      <c r="A56" s="1335" t="s">
        <v>248</v>
      </c>
      <c r="B56" s="1275">
        <f>C56*$B$19</f>
        <v>61100</v>
      </c>
      <c r="C56" s="1301">
        <v>6.11</v>
      </c>
      <c r="D56" s="1277" t="s">
        <v>329</v>
      </c>
      <c r="E56" s="1339">
        <f>C56/1.2*0.2-0.01</f>
        <v>1.0083333333333333</v>
      </c>
    </row>
    <row r="57" spans="1:5" ht="30" hidden="1" customHeight="1" thickBot="1" x14ac:dyDescent="0.4">
      <c r="A57" s="1335" t="s">
        <v>330</v>
      </c>
      <c r="B57" s="1275">
        <f>C57*$B$19</f>
        <v>64800.000000000007</v>
      </c>
      <c r="C57" s="1301">
        <v>6.48</v>
      </c>
      <c r="D57" s="1277" t="s">
        <v>314</v>
      </c>
      <c r="E57" s="1340">
        <f>C57/1.2*0.2</f>
        <v>1.08</v>
      </c>
    </row>
    <row r="58" spans="1:5" ht="34.5" hidden="1" customHeight="1" thickBot="1" x14ac:dyDescent="0.4">
      <c r="A58" s="1335" t="s">
        <v>331</v>
      </c>
      <c r="B58" s="1275">
        <f>C58*$B$19</f>
        <v>64900</v>
      </c>
      <c r="C58" s="1301">
        <v>6.49</v>
      </c>
      <c r="D58" s="1277" t="s">
        <v>314</v>
      </c>
      <c r="E58" s="1340">
        <f>C58/1.2*0.2</f>
        <v>1.0816666666666668</v>
      </c>
    </row>
    <row r="59" spans="1:5" ht="5.25" hidden="1" customHeight="1" thickBot="1" x14ac:dyDescent="0.4">
      <c r="A59" s="1331"/>
      <c r="B59" s="1341"/>
      <c r="C59" s="1342"/>
      <c r="D59" s="1343"/>
      <c r="E59" s="1344"/>
    </row>
    <row r="60" spans="1:5" s="381" customFormat="1" ht="22.5" hidden="1" customHeight="1" thickTop="1" thickBot="1" x14ac:dyDescent="0.4">
      <c r="A60" s="1768" t="s">
        <v>332</v>
      </c>
      <c r="B60" s="1769"/>
      <c r="C60" s="1770"/>
      <c r="D60" s="1345"/>
      <c r="E60" s="1346"/>
    </row>
    <row r="61" spans="1:5" ht="22.5" hidden="1" customHeight="1" thickTop="1" thickBot="1" x14ac:dyDescent="0.4">
      <c r="A61" s="1283" t="s">
        <v>286</v>
      </c>
      <c r="B61" s="1347"/>
      <c r="C61" s="1284">
        <f>C21</f>
        <v>38.78</v>
      </c>
      <c r="D61" s="1348"/>
      <c r="E61" s="1349"/>
    </row>
    <row r="62" spans="1:5" ht="22.5" hidden="1" customHeight="1" thickTop="1" thickBot="1" x14ac:dyDescent="0.4">
      <c r="A62" s="1274" t="s">
        <v>288</v>
      </c>
      <c r="B62" s="1350"/>
      <c r="C62" s="1276">
        <f>C22</f>
        <v>37.29</v>
      </c>
      <c r="D62" s="1351"/>
      <c r="E62" s="1346"/>
    </row>
    <row r="63" spans="1:5" ht="22.5" hidden="1" customHeight="1" thickTop="1" thickBot="1" x14ac:dyDescent="0.4">
      <c r="A63" s="1283" t="s">
        <v>292</v>
      </c>
      <c r="B63" s="1347"/>
      <c r="C63" s="1284">
        <f>C24</f>
        <v>151300</v>
      </c>
      <c r="D63" s="1348"/>
      <c r="E63" s="1349"/>
    </row>
    <row r="64" spans="1:5" ht="22.5" hidden="1" customHeight="1" thickTop="1" thickBot="1" x14ac:dyDescent="0.4">
      <c r="A64" s="1274" t="s">
        <v>294</v>
      </c>
      <c r="B64" s="1350"/>
      <c r="C64" s="1276">
        <f>C25</f>
        <v>146100</v>
      </c>
      <c r="D64" s="1352"/>
      <c r="E64" s="1353"/>
    </row>
    <row r="65" spans="1:5" ht="24.75" hidden="1" customHeight="1" thickTop="1" thickBot="1" x14ac:dyDescent="0.4">
      <c r="A65" s="1354" t="s">
        <v>333</v>
      </c>
      <c r="B65" s="1355"/>
      <c r="C65" s="1031"/>
      <c r="D65" s="1356"/>
      <c r="E65" s="1349"/>
    </row>
    <row r="66" spans="1:5" ht="24.75" hidden="1" customHeight="1" thickTop="1" thickBot="1" x14ac:dyDescent="0.4">
      <c r="A66" s="1357" t="s">
        <v>334</v>
      </c>
      <c r="B66" s="1358"/>
      <c r="C66" s="977">
        <v>42550</v>
      </c>
      <c r="D66" s="1359"/>
      <c r="E66" s="1360">
        <f>C66/1.2*0.2</f>
        <v>7091.6666666666679</v>
      </c>
    </row>
    <row r="67" spans="1:5" ht="18.75" hidden="1" customHeight="1" x14ac:dyDescent="0.35">
      <c r="A67" s="1361" t="s">
        <v>1</v>
      </c>
      <c r="B67" s="1362"/>
      <c r="C67" s="1363">
        <f>[12]профосмотр!$F$44</f>
        <v>0</v>
      </c>
      <c r="D67" s="1364"/>
      <c r="E67" s="1365">
        <f>[12]профосмотр!$G$44</f>
        <v>3.3250000000000003E-3</v>
      </c>
    </row>
    <row r="68" spans="1:5" ht="24.75" hidden="1" customHeight="1" thickTop="1" thickBot="1" x14ac:dyDescent="0.4">
      <c r="A68" s="1366" t="s">
        <v>0</v>
      </c>
      <c r="B68" s="1367"/>
      <c r="C68" s="990">
        <f>SUM(C66:C67)</f>
        <v>42550</v>
      </c>
      <c r="D68" s="1368"/>
      <c r="E68" s="1369">
        <f>SUM(E66:E67)</f>
        <v>7091.6699916666676</v>
      </c>
    </row>
    <row r="69" spans="1:5" ht="24.75" hidden="1" customHeight="1" thickTop="1" thickBot="1" x14ac:dyDescent="0.4">
      <c r="A69" s="1357" t="s">
        <v>335</v>
      </c>
      <c r="B69" s="1358"/>
      <c r="C69" s="977">
        <v>28600</v>
      </c>
      <c r="D69" s="1359"/>
      <c r="E69" s="1360">
        <f>C69/1.2*0.2</f>
        <v>4766.666666666667</v>
      </c>
    </row>
    <row r="70" spans="1:5" ht="18" hidden="1" customHeight="1" thickBot="1" x14ac:dyDescent="0.4">
      <c r="A70" s="1035" t="s">
        <v>1</v>
      </c>
      <c r="B70" s="1370"/>
      <c r="C70" s="1371">
        <f>[12]профосмотр!$F$18</f>
        <v>0</v>
      </c>
      <c r="D70" s="1372"/>
      <c r="E70" s="1373">
        <f>[12]профосмотр!$G$18</f>
        <v>3.3250000000000003E-3</v>
      </c>
    </row>
    <row r="71" spans="1:5" ht="24.75" hidden="1" customHeight="1" thickTop="1" thickBot="1" x14ac:dyDescent="0.4">
      <c r="A71" s="1366" t="s">
        <v>0</v>
      </c>
      <c r="B71" s="1367"/>
      <c r="C71" s="990">
        <f>SUM(C69:C70)</f>
        <v>28600</v>
      </c>
      <c r="D71" s="1368"/>
      <c r="E71" s="1369">
        <f>SUM(E69:E70)</f>
        <v>4766.6699916666666</v>
      </c>
    </row>
    <row r="72" spans="1:5" ht="24.75" hidden="1" customHeight="1" thickTop="1" thickBot="1" x14ac:dyDescent="0.4">
      <c r="A72" s="1357" t="s">
        <v>336</v>
      </c>
      <c r="B72" s="1358"/>
      <c r="C72" s="977">
        <v>29700</v>
      </c>
      <c r="D72" s="1359"/>
      <c r="E72" s="1360">
        <f>C72/1.2*0.2</f>
        <v>4950</v>
      </c>
    </row>
    <row r="73" spans="1:5" ht="19.5" hidden="1" customHeight="1" thickBot="1" x14ac:dyDescent="0.4">
      <c r="A73" s="1035" t="s">
        <v>1</v>
      </c>
      <c r="B73" s="1370"/>
      <c r="C73" s="1371">
        <f>[12]профосмотр!$F$23</f>
        <v>0</v>
      </c>
      <c r="D73" s="1372"/>
      <c r="E73" s="1373">
        <v>0</v>
      </c>
    </row>
    <row r="74" spans="1:5" ht="24.75" hidden="1" customHeight="1" thickTop="1" thickBot="1" x14ac:dyDescent="0.4">
      <c r="A74" s="1366" t="s">
        <v>0</v>
      </c>
      <c r="B74" s="1367"/>
      <c r="C74" s="990">
        <f>SUM(C72:C73)</f>
        <v>29700</v>
      </c>
      <c r="D74" s="1368"/>
      <c r="E74" s="1369">
        <f>SUM(E72:E73)</f>
        <v>4950</v>
      </c>
    </row>
    <row r="75" spans="1:5" ht="24.75" hidden="1" customHeight="1" thickTop="1" thickBot="1" x14ac:dyDescent="0.4">
      <c r="A75" s="1357" t="s">
        <v>337</v>
      </c>
      <c r="B75" s="1358"/>
      <c r="C75" s="977">
        <v>26500</v>
      </c>
      <c r="D75" s="1359"/>
      <c r="E75" s="1360">
        <f>C75/1.2*0.2</f>
        <v>4416.666666666667</v>
      </c>
    </row>
    <row r="76" spans="1:5" ht="24.75" hidden="1" customHeight="1" thickTop="1" thickBot="1" x14ac:dyDescent="0.4">
      <c r="A76" s="1035" t="s">
        <v>1</v>
      </c>
      <c r="B76" s="1370"/>
      <c r="C76" s="1374">
        <f>[13]профосмотр!$F$29</f>
        <v>100</v>
      </c>
      <c r="D76" s="1375"/>
      <c r="E76" s="1373">
        <f>[12]профосмотр!$G$29</f>
        <v>4.6550000000000003E-3</v>
      </c>
    </row>
    <row r="77" spans="1:5" ht="24.75" hidden="1" customHeight="1" thickTop="1" thickBot="1" x14ac:dyDescent="0.4">
      <c r="A77" s="1366" t="s">
        <v>0</v>
      </c>
      <c r="B77" s="1367"/>
      <c r="C77" s="990">
        <f>SUM(C75:C76)</f>
        <v>26600</v>
      </c>
      <c r="D77" s="1368"/>
      <c r="E77" s="1369">
        <f>SUM(E75:E76)</f>
        <v>4416.6713216666667</v>
      </c>
    </row>
    <row r="78" spans="1:5" ht="24.75" hidden="1" customHeight="1" thickTop="1" thickBot="1" x14ac:dyDescent="0.4">
      <c r="A78" s="1357" t="s">
        <v>338</v>
      </c>
      <c r="B78" s="1358"/>
      <c r="C78" s="977">
        <v>25450</v>
      </c>
      <c r="D78" s="1359"/>
      <c r="E78" s="1360">
        <f>C78/1.2*0.2</f>
        <v>4241.666666666667</v>
      </c>
    </row>
    <row r="79" spans="1:5" ht="24.75" hidden="1" customHeight="1" thickTop="1" thickBot="1" x14ac:dyDescent="0.4">
      <c r="A79" s="1035" t="s">
        <v>1</v>
      </c>
      <c r="B79" s="1370"/>
      <c r="C79" s="1371">
        <f>[12]профосмотр!$F$34</f>
        <v>0</v>
      </c>
      <c r="D79" s="1372"/>
      <c r="E79" s="1373">
        <f>[12]профосмотр!$G$34</f>
        <v>3.3250000000000003E-3</v>
      </c>
    </row>
    <row r="80" spans="1:5" ht="24.75" hidden="1" customHeight="1" thickTop="1" thickBot="1" x14ac:dyDescent="0.4">
      <c r="A80" s="1366" t="s">
        <v>0</v>
      </c>
      <c r="B80" s="1367"/>
      <c r="C80" s="990">
        <f>SUM(C78:C79)</f>
        <v>25450</v>
      </c>
      <c r="D80" s="1368"/>
      <c r="E80" s="1369">
        <f>SUM(E78:E79)</f>
        <v>4241.6699916666666</v>
      </c>
    </row>
    <row r="81" spans="1:5" ht="24.75" hidden="1" customHeight="1" thickTop="1" thickBot="1" x14ac:dyDescent="0.4">
      <c r="A81" s="1376" t="s">
        <v>339</v>
      </c>
      <c r="B81" s="1377"/>
      <c r="C81" s="985">
        <v>28600</v>
      </c>
      <c r="D81" s="1378"/>
      <c r="E81" s="1379">
        <f>C81/1.2*0.2</f>
        <v>4766.666666666667</v>
      </c>
    </row>
    <row r="82" spans="1:5" ht="24.75" hidden="1" customHeight="1" thickTop="1" thickBot="1" x14ac:dyDescent="0.4">
      <c r="A82" s="1042" t="s">
        <v>1</v>
      </c>
      <c r="B82" s="1380"/>
      <c r="C82" s="1381">
        <f>[12]профосмотр!$F$39</f>
        <v>0</v>
      </c>
      <c r="D82" s="1382"/>
      <c r="E82" s="1383">
        <f>[12]профосмотр!$G$39</f>
        <v>3.3250000000000003E-3</v>
      </c>
    </row>
    <row r="83" spans="1:5" ht="24.75" hidden="1" customHeight="1" thickTop="1" thickBot="1" x14ac:dyDescent="0.4">
      <c r="A83" s="1366" t="s">
        <v>0</v>
      </c>
      <c r="B83" s="1367"/>
      <c r="C83" s="990">
        <f>SUM(C81:C82)</f>
        <v>28600</v>
      </c>
      <c r="D83" s="1368"/>
      <c r="E83" s="1369">
        <f>SUM(E81:E82)</f>
        <v>4766.6699916666666</v>
      </c>
    </row>
    <row r="84" spans="1:5" ht="24.75" hidden="1" customHeight="1" thickTop="1" thickBot="1" x14ac:dyDescent="0.4">
      <c r="A84" s="1357" t="s">
        <v>340</v>
      </c>
      <c r="B84" s="1358"/>
      <c r="C84" s="977">
        <v>8450</v>
      </c>
      <c r="D84" s="1359"/>
      <c r="E84" s="1360">
        <f>C84/1.2*0.2</f>
        <v>1408.3333333333335</v>
      </c>
    </row>
    <row r="85" spans="1:5" ht="24.75" hidden="1" customHeight="1" thickTop="1" thickBot="1" x14ac:dyDescent="0.4">
      <c r="A85" s="1035" t="s">
        <v>1</v>
      </c>
      <c r="B85" s="1370"/>
      <c r="C85" s="1374">
        <f>[12]профосмотр!$F$65</f>
        <v>100</v>
      </c>
      <c r="D85" s="1375"/>
      <c r="E85" s="1373">
        <f>[12]профосмотр!$G$65</f>
        <v>0</v>
      </c>
    </row>
    <row r="86" spans="1:5" ht="24.75" hidden="1" customHeight="1" thickTop="1" thickBot="1" x14ac:dyDescent="0.4">
      <c r="A86" s="1366" t="s">
        <v>0</v>
      </c>
      <c r="B86" s="1367"/>
      <c r="C86" s="990">
        <f>SUM(C84:C85)</f>
        <v>8550</v>
      </c>
      <c r="D86" s="1368"/>
      <c r="E86" s="1369">
        <f>SUM(E84:E85)</f>
        <v>1408.3333333333335</v>
      </c>
    </row>
    <row r="87" spans="1:5" ht="24.75" hidden="1" customHeight="1" thickTop="1" thickBot="1" x14ac:dyDescent="0.4">
      <c r="A87" s="1376" t="s">
        <v>341</v>
      </c>
      <c r="B87" s="1377"/>
      <c r="C87" s="985">
        <v>20050</v>
      </c>
      <c r="D87" s="1378"/>
      <c r="E87" s="1379">
        <f>C87/1.2*0.2</f>
        <v>3341.6666666666674</v>
      </c>
    </row>
    <row r="88" spans="1:5" ht="24.75" hidden="1" customHeight="1" thickTop="1" thickBot="1" x14ac:dyDescent="0.4">
      <c r="A88" s="1042" t="s">
        <v>1</v>
      </c>
      <c r="B88" s="1380"/>
      <c r="C88" s="1384">
        <f>[12]профосмотр!$F$69</f>
        <v>50</v>
      </c>
      <c r="D88" s="1385"/>
      <c r="E88" s="1383">
        <f>[12]профосмотр!$G$69</f>
        <v>0</v>
      </c>
    </row>
    <row r="89" spans="1:5" ht="24.75" hidden="1" customHeight="1" thickTop="1" thickBot="1" x14ac:dyDescent="0.4">
      <c r="A89" s="1366" t="s">
        <v>0</v>
      </c>
      <c r="B89" s="1367"/>
      <c r="C89" s="990">
        <f>SUM(C87:C88)</f>
        <v>20100</v>
      </c>
      <c r="D89" s="1368"/>
      <c r="E89" s="1369">
        <f>SUM(E87:E88)</f>
        <v>3341.6666666666674</v>
      </c>
    </row>
    <row r="90" spans="1:5" ht="0.75" hidden="1" customHeight="1" x14ac:dyDescent="0.35">
      <c r="A90" s="1357" t="s">
        <v>342</v>
      </c>
      <c r="B90" s="1358"/>
      <c r="C90" s="1386">
        <f>[12]профосмотр!$B$75</f>
        <v>2000</v>
      </c>
      <c r="D90" s="1387"/>
      <c r="E90" s="1360">
        <f>C90/1.2*0.2</f>
        <v>333.33333333333337</v>
      </c>
    </row>
    <row r="91" spans="1:5" ht="24.75" hidden="1" customHeight="1" thickTop="1" thickBot="1" x14ac:dyDescent="0.4">
      <c r="A91" s="1035" t="s">
        <v>1</v>
      </c>
      <c r="B91" s="1370"/>
      <c r="C91" s="1371">
        <f>[12]профосмотр!$F$75</f>
        <v>100</v>
      </c>
      <c r="D91" s="1372"/>
      <c r="E91" s="1373">
        <f>[12]профосмотр!$G$75</f>
        <v>0</v>
      </c>
    </row>
    <row r="92" spans="1:5" ht="0.75" hidden="1" customHeight="1" thickBot="1" x14ac:dyDescent="0.4">
      <c r="A92" s="1366" t="s">
        <v>0</v>
      </c>
      <c r="B92" s="1367"/>
      <c r="C92" s="990">
        <f>SUM(C90:C91)</f>
        <v>2100</v>
      </c>
      <c r="D92" s="1368"/>
      <c r="E92" s="1369">
        <f>SUM(E90:E91)</f>
        <v>333.33333333333337</v>
      </c>
    </row>
    <row r="93" spans="1:5" ht="24.75" hidden="1" customHeight="1" thickTop="1" thickBot="1" x14ac:dyDescent="0.4">
      <c r="A93" s="1376" t="s">
        <v>343</v>
      </c>
      <c r="B93" s="1377"/>
      <c r="C93" s="985">
        <v>31850</v>
      </c>
      <c r="D93" s="1378"/>
      <c r="E93" s="1379">
        <f>C93/1.2*0.2</f>
        <v>5308.3333333333339</v>
      </c>
    </row>
    <row r="94" spans="1:5" ht="24.75" hidden="1" customHeight="1" thickTop="1" thickBot="1" x14ac:dyDescent="0.4">
      <c r="A94" s="1042" t="s">
        <v>1</v>
      </c>
      <c r="B94" s="1380"/>
      <c r="C94" s="1384">
        <f>[12]профосмотр!$F$79</f>
        <v>50</v>
      </c>
      <c r="D94" s="1385"/>
      <c r="E94" s="1383">
        <f>[12]профосмотр!$G$79</f>
        <v>0</v>
      </c>
    </row>
    <row r="95" spans="1:5" ht="24.75" hidden="1" customHeight="1" thickTop="1" thickBot="1" x14ac:dyDescent="0.4">
      <c r="A95" s="1366" t="s">
        <v>0</v>
      </c>
      <c r="B95" s="1367"/>
      <c r="C95" s="990">
        <f>SUM(C93:C94)</f>
        <v>31900</v>
      </c>
      <c r="D95" s="1368"/>
      <c r="E95" s="1369">
        <f>SUM(E93:E94)</f>
        <v>5308.3333333333339</v>
      </c>
    </row>
    <row r="96" spans="1:5" ht="24.75" hidden="1" customHeight="1" thickTop="1" thickBot="1" x14ac:dyDescent="0.4">
      <c r="A96" s="1357" t="s">
        <v>344</v>
      </c>
      <c r="B96" s="1358"/>
      <c r="C96" s="977">
        <v>10750</v>
      </c>
      <c r="D96" s="1359"/>
      <c r="E96" s="1360">
        <f>C96/1.2*0.2</f>
        <v>1791.666666666667</v>
      </c>
    </row>
    <row r="97" spans="1:5" ht="24.75" hidden="1" customHeight="1" thickTop="1" thickBot="1" x14ac:dyDescent="0.4">
      <c r="A97" s="1035" t="s">
        <v>1</v>
      </c>
      <c r="B97" s="1370"/>
      <c r="C97" s="1371"/>
      <c r="D97" s="1372"/>
      <c r="E97" s="1373"/>
    </row>
    <row r="98" spans="1:5" ht="24.75" hidden="1" customHeight="1" thickTop="1" thickBot="1" x14ac:dyDescent="0.4">
      <c r="A98" s="1366" t="s">
        <v>0</v>
      </c>
      <c r="B98" s="1367"/>
      <c r="C98" s="990">
        <f>SUM(C96:C97)</f>
        <v>10750</v>
      </c>
      <c r="D98" s="1368"/>
      <c r="E98" s="1369">
        <f>SUM(E96:E97)</f>
        <v>1791.666666666667</v>
      </c>
    </row>
    <row r="99" spans="1:5" ht="24.75" hidden="1" customHeight="1" thickTop="1" thickBot="1" x14ac:dyDescent="0.4">
      <c r="A99" s="1357" t="s">
        <v>345</v>
      </c>
      <c r="B99" s="1358"/>
      <c r="C99" s="977">
        <v>38100</v>
      </c>
      <c r="D99" s="1359"/>
      <c r="E99" s="1360">
        <f>C99/1.2*0.2</f>
        <v>6350</v>
      </c>
    </row>
    <row r="100" spans="1:5" ht="24.75" hidden="1" customHeight="1" thickTop="1" thickBot="1" x14ac:dyDescent="0.4">
      <c r="A100" s="1035" t="s">
        <v>1</v>
      </c>
      <c r="B100" s="1370"/>
      <c r="C100" s="1371"/>
      <c r="D100" s="1372"/>
      <c r="E100" s="1373"/>
    </row>
    <row r="101" spans="1:5" ht="2.25" hidden="1" customHeight="1" thickBot="1" x14ac:dyDescent="0.4">
      <c r="A101" s="1366" t="s">
        <v>0</v>
      </c>
      <c r="B101" s="1367"/>
      <c r="C101" s="990">
        <f>SUM(C99:C100)</f>
        <v>38100</v>
      </c>
      <c r="D101" s="1368"/>
      <c r="E101" s="1369">
        <f>SUM(E99:E100)</f>
        <v>6350</v>
      </c>
    </row>
    <row r="102" spans="1:5" ht="24.75" hidden="1" customHeight="1" thickTop="1" thickBot="1" x14ac:dyDescent="0.4">
      <c r="A102" s="1388" t="s">
        <v>346</v>
      </c>
      <c r="B102" s="1389"/>
      <c r="C102" s="1031"/>
      <c r="D102" s="1356"/>
      <c r="E102" s="1390"/>
    </row>
    <row r="103" spans="1:5" ht="24.75" hidden="1" customHeight="1" thickTop="1" thickBot="1" x14ac:dyDescent="0.4">
      <c r="A103" s="1357" t="s">
        <v>347</v>
      </c>
      <c r="B103" s="1358"/>
      <c r="C103" s="977">
        <v>151300</v>
      </c>
      <c r="D103" s="1359"/>
      <c r="E103" s="1391"/>
    </row>
    <row r="104" spans="1:5" ht="24.75" hidden="1" customHeight="1" thickTop="1" thickBot="1" x14ac:dyDescent="0.4">
      <c r="A104" s="1035" t="s">
        <v>1</v>
      </c>
      <c r="B104" s="1370"/>
      <c r="C104" s="1374" t="e">
        <f>#REF!</f>
        <v>#REF!</v>
      </c>
      <c r="D104" s="1375"/>
      <c r="E104" s="1392" t="e">
        <f>#REF!</f>
        <v>#REF!</v>
      </c>
    </row>
    <row r="105" spans="1:5" ht="24.75" hidden="1" customHeight="1" thickTop="1" thickBot="1" x14ac:dyDescent="0.4">
      <c r="A105" s="1366" t="s">
        <v>0</v>
      </c>
      <c r="B105" s="1367"/>
      <c r="C105" s="990" t="e">
        <f>SUM(C103:C104)</f>
        <v>#REF!</v>
      </c>
      <c r="D105" s="1368"/>
      <c r="E105" s="1393" t="e">
        <f>SUM(E103:E104)</f>
        <v>#REF!</v>
      </c>
    </row>
    <row r="106" spans="1:5" ht="24.75" hidden="1" customHeight="1" thickTop="1" thickBot="1" x14ac:dyDescent="0.4">
      <c r="A106" s="1376" t="s">
        <v>348</v>
      </c>
      <c r="B106" s="1377"/>
      <c r="C106" s="985">
        <v>268600</v>
      </c>
      <c r="D106" s="1378"/>
      <c r="E106" s="1394"/>
    </row>
    <row r="107" spans="1:5" ht="24.75" hidden="1" customHeight="1" thickTop="1" thickBot="1" x14ac:dyDescent="0.4">
      <c r="A107" s="1042" t="s">
        <v>1</v>
      </c>
      <c r="B107" s="1380"/>
      <c r="C107" s="1384" t="e">
        <f>#REF!</f>
        <v>#REF!</v>
      </c>
      <c r="D107" s="1385"/>
      <c r="E107" s="735" t="e">
        <f>#REF!</f>
        <v>#REF!</v>
      </c>
    </row>
    <row r="108" spans="1:5" ht="24.75" hidden="1" customHeight="1" thickTop="1" thickBot="1" x14ac:dyDescent="0.4">
      <c r="A108" s="1395" t="s">
        <v>0</v>
      </c>
      <c r="B108" s="1396"/>
      <c r="C108" s="1397" t="e">
        <f>SUM(C106:C107)</f>
        <v>#REF!</v>
      </c>
      <c r="D108" s="1398"/>
      <c r="E108" s="1399" t="e">
        <f>SUM(E106:E107)</f>
        <v>#REF!</v>
      </c>
    </row>
    <row r="109" spans="1:5" ht="24.75" hidden="1" customHeight="1" thickTop="1" thickBot="1" x14ac:dyDescent="0.4">
      <c r="A109" s="1357" t="s">
        <v>349</v>
      </c>
      <c r="B109" s="1358"/>
      <c r="C109" s="977">
        <v>159050</v>
      </c>
      <c r="D109" s="1359"/>
      <c r="E109" s="1391"/>
    </row>
    <row r="110" spans="1:5" ht="24.75" hidden="1" customHeight="1" thickTop="1" thickBot="1" x14ac:dyDescent="0.4">
      <c r="A110" s="1035" t="s">
        <v>1</v>
      </c>
      <c r="B110" s="1370"/>
      <c r="C110" s="1374" t="e">
        <f>#REF!</f>
        <v>#REF!</v>
      </c>
      <c r="D110" s="1375"/>
      <c r="E110" s="1392" t="e">
        <f>#REF!</f>
        <v>#REF!</v>
      </c>
    </row>
    <row r="111" spans="1:5" ht="24.75" hidden="1" customHeight="1" thickTop="1" thickBot="1" x14ac:dyDescent="0.4">
      <c r="A111" s="1366" t="s">
        <v>0</v>
      </c>
      <c r="B111" s="1367"/>
      <c r="C111" s="990" t="e">
        <f>SUM(C109:C110)</f>
        <v>#REF!</v>
      </c>
      <c r="D111" s="1368"/>
      <c r="E111" s="1393" t="e">
        <f>SUM(E109:E110)</f>
        <v>#REF!</v>
      </c>
    </row>
    <row r="112" spans="1:5" ht="24.75" hidden="1" customHeight="1" thickTop="1" thickBot="1" x14ac:dyDescent="0.4">
      <c r="A112" s="1376" t="s">
        <v>350</v>
      </c>
      <c r="B112" s="1377"/>
      <c r="C112" s="1400">
        <f>[14]кальк.!$B$37</f>
        <v>243800</v>
      </c>
      <c r="D112" s="1401"/>
      <c r="E112" s="1394"/>
    </row>
    <row r="113" spans="1:8" ht="24.75" hidden="1" customHeight="1" thickTop="1" thickBot="1" x14ac:dyDescent="0.4">
      <c r="A113" s="1042" t="s">
        <v>1</v>
      </c>
      <c r="B113" s="1380"/>
      <c r="C113" s="1384" t="e">
        <f>#REF!</f>
        <v>#REF!</v>
      </c>
      <c r="D113" s="1385"/>
      <c r="E113" s="735" t="e">
        <f>#REF!</f>
        <v>#REF!</v>
      </c>
    </row>
    <row r="114" spans="1:8" ht="24.75" hidden="1" customHeight="1" thickTop="1" thickBot="1" x14ac:dyDescent="0.4">
      <c r="A114" s="1395" t="s">
        <v>0</v>
      </c>
      <c r="B114" s="1396"/>
      <c r="C114" s="1397" t="e">
        <f>SUM(C112:C113)</f>
        <v>#REF!</v>
      </c>
      <c r="D114" s="1398"/>
      <c r="E114" s="1399" t="e">
        <f>SUM(E112:E113)</f>
        <v>#REF!</v>
      </c>
    </row>
    <row r="115" spans="1:8" ht="24.75" hidden="1" customHeight="1" thickTop="1" thickBot="1" x14ac:dyDescent="0.4">
      <c r="A115" s="1357" t="s">
        <v>351</v>
      </c>
      <c r="B115" s="1358"/>
      <c r="C115" s="1386">
        <v>296200</v>
      </c>
      <c r="D115" s="1387"/>
      <c r="E115" s="1391"/>
    </row>
    <row r="116" spans="1:8" ht="24.75" hidden="1" customHeight="1" thickTop="1" thickBot="1" x14ac:dyDescent="0.4">
      <c r="A116" s="1035" t="s">
        <v>1</v>
      </c>
      <c r="B116" s="1370"/>
      <c r="C116" s="1374" t="e">
        <f>#REF!</f>
        <v>#REF!</v>
      </c>
      <c r="D116" s="1375"/>
      <c r="E116" s="1392" t="e">
        <f>#REF!</f>
        <v>#REF!</v>
      </c>
    </row>
    <row r="117" spans="1:8" ht="24.75" hidden="1" customHeight="1" thickTop="1" thickBot="1" x14ac:dyDescent="0.4">
      <c r="A117" s="1402" t="s">
        <v>0</v>
      </c>
      <c r="B117" s="1403"/>
      <c r="C117" s="1404" t="e">
        <f>SUM(C115:C116)</f>
        <v>#REF!</v>
      </c>
      <c r="D117" s="1405"/>
      <c r="E117" s="1406" t="e">
        <f>SUM(E115:E116)</f>
        <v>#REF!</v>
      </c>
    </row>
    <row r="118" spans="1:8" ht="24.75" hidden="1" customHeight="1" thickTop="1" thickBot="1" x14ac:dyDescent="0.4">
      <c r="A118" s="1376" t="s">
        <v>352</v>
      </c>
      <c r="B118" s="1377"/>
      <c r="C118" s="985">
        <v>75900</v>
      </c>
      <c r="D118" s="1378"/>
      <c r="E118" s="1394"/>
    </row>
    <row r="119" spans="1:8" ht="24.75" hidden="1" customHeight="1" thickTop="1" thickBot="1" x14ac:dyDescent="0.4">
      <c r="A119" s="1042" t="s">
        <v>1</v>
      </c>
      <c r="B119" s="1380"/>
      <c r="C119" s="1384" t="e">
        <f>#REF!</f>
        <v>#REF!</v>
      </c>
      <c r="D119" s="1385"/>
      <c r="E119" s="735" t="e">
        <f>#REF!</f>
        <v>#REF!</v>
      </c>
    </row>
    <row r="120" spans="1:8" ht="0.75" hidden="1" customHeight="1" thickBot="1" x14ac:dyDescent="0.4">
      <c r="A120" s="1366" t="s">
        <v>0</v>
      </c>
      <c r="B120" s="1367"/>
      <c r="C120" s="990" t="e">
        <f>SUM(C118:C119)</f>
        <v>#REF!</v>
      </c>
      <c r="D120" s="1368"/>
      <c r="E120" s="1393" t="e">
        <f>SUM(E118:E119)</f>
        <v>#REF!</v>
      </c>
    </row>
    <row r="121" spans="1:8" ht="26.25" hidden="1" thickBot="1" x14ac:dyDescent="0.4">
      <c r="A121" s="1407" t="s">
        <v>242</v>
      </c>
      <c r="B121" s="1408"/>
      <c r="C121" s="1409"/>
      <c r="D121" s="1410"/>
      <c r="E121" s="1411"/>
      <c r="F121" s="470">
        <v>2</v>
      </c>
      <c r="G121" s="471"/>
      <c r="H121" s="471"/>
    </row>
    <row r="122" spans="1:8" ht="27" hidden="1" thickBot="1" x14ac:dyDescent="0.45">
      <c r="A122" s="1412" t="s">
        <v>241</v>
      </c>
      <c r="B122" s="591">
        <f>C122*$B$19</f>
        <v>830200</v>
      </c>
      <c r="C122" s="1413">
        <v>83.02</v>
      </c>
      <c r="D122" s="1414"/>
      <c r="E122" s="614"/>
    </row>
    <row r="123" spans="1:8" ht="27" hidden="1" thickBot="1" x14ac:dyDescent="0.45">
      <c r="A123" s="595" t="s">
        <v>1</v>
      </c>
      <c r="B123" s="596">
        <f>C123*$B$19</f>
        <v>1600</v>
      </c>
      <c r="C123" s="1415">
        <f>[11]УЗИ!H41</f>
        <v>0.16</v>
      </c>
      <c r="D123" s="1416"/>
      <c r="E123" s="1417">
        <f>[11]УЗИ!I41</f>
        <v>0</v>
      </c>
    </row>
    <row r="124" spans="1:8" ht="26.25" hidden="1" thickBot="1" x14ac:dyDescent="0.4">
      <c r="A124" s="1418" t="s">
        <v>0</v>
      </c>
      <c r="B124" s="601">
        <f>SUM(B122:B123)</f>
        <v>831800</v>
      </c>
      <c r="C124" s="1419">
        <f>SUM(C122:C123)</f>
        <v>83.179999999999993</v>
      </c>
      <c r="D124" s="1420" t="s">
        <v>353</v>
      </c>
      <c r="E124" s="1421">
        <f>SUM(E122:E123)</f>
        <v>0</v>
      </c>
    </row>
    <row r="125" spans="1:8" ht="27" hidden="1" thickBot="1" x14ac:dyDescent="0.45">
      <c r="A125" s="1422" t="s">
        <v>240</v>
      </c>
      <c r="B125" s="591">
        <f>C125*$B$19</f>
        <v>414300</v>
      </c>
      <c r="C125" s="1423">
        <v>41.43</v>
      </c>
      <c r="D125" s="1424"/>
      <c r="E125" s="608"/>
    </row>
    <row r="126" spans="1:8" ht="27" hidden="1" thickBot="1" x14ac:dyDescent="0.45">
      <c r="A126" s="595" t="s">
        <v>1</v>
      </c>
      <c r="B126" s="596">
        <f>C126*$B$19</f>
        <v>1400.0000000000002</v>
      </c>
      <c r="C126" s="1425">
        <f>[11]УЗИ!H155</f>
        <v>0.14000000000000001</v>
      </c>
      <c r="D126" s="1425">
        <f>[11]УЗИ!I155</f>
        <v>0</v>
      </c>
      <c r="E126" s="1425">
        <f>[11]УЗИ!I155</f>
        <v>0</v>
      </c>
    </row>
    <row r="127" spans="1:8" ht="26.25" hidden="1" thickBot="1" x14ac:dyDescent="0.4">
      <c r="A127" s="1418" t="s">
        <v>0</v>
      </c>
      <c r="B127" s="601">
        <f>SUM(B125:B126)</f>
        <v>415700</v>
      </c>
      <c r="C127" s="546">
        <f>SUM(C125:C126)</f>
        <v>41.57</v>
      </c>
      <c r="D127" s="1420" t="s">
        <v>354</v>
      </c>
      <c r="E127" s="1426">
        <f>SUM(E125:E126)</f>
        <v>0</v>
      </c>
    </row>
    <row r="128" spans="1:8" ht="27" hidden="1" thickBot="1" x14ac:dyDescent="0.45">
      <c r="A128" s="1412" t="s">
        <v>239</v>
      </c>
      <c r="B128" s="591">
        <f>C128*$B$19</f>
        <v>166400</v>
      </c>
      <c r="C128" s="1413">
        <v>16.64</v>
      </c>
      <c r="D128" s="1427"/>
      <c r="E128" s="614"/>
    </row>
    <row r="129" spans="1:5" ht="27" hidden="1" thickBot="1" x14ac:dyDescent="0.45">
      <c r="A129" s="595" t="s">
        <v>1</v>
      </c>
      <c r="B129" s="596">
        <f>C129*$B$19</f>
        <v>1200</v>
      </c>
      <c r="C129" s="1415">
        <f>[11]УЗИ!H60</f>
        <v>0.12</v>
      </c>
      <c r="D129" s="1416"/>
      <c r="E129" s="1428">
        <f>[11]УЗИ!I60</f>
        <v>0</v>
      </c>
    </row>
    <row r="130" spans="1:5" ht="26.25" hidden="1" thickBot="1" x14ac:dyDescent="0.4">
      <c r="A130" s="550" t="s">
        <v>0</v>
      </c>
      <c r="B130" s="601">
        <f>SUM(B128:B129)</f>
        <v>167600</v>
      </c>
      <c r="C130" s="546">
        <f>SUM(C128:C129)</f>
        <v>16.760000000000002</v>
      </c>
      <c r="D130" s="1420" t="s">
        <v>354</v>
      </c>
      <c r="E130" s="1426">
        <f>SUM(E128:E129)</f>
        <v>0</v>
      </c>
    </row>
    <row r="131" spans="1:5" ht="27" hidden="1" thickBot="1" x14ac:dyDescent="0.45">
      <c r="A131" s="1422" t="s">
        <v>238</v>
      </c>
      <c r="B131" s="591">
        <f>C131*$B$19</f>
        <v>249300</v>
      </c>
      <c r="C131" s="1429">
        <v>24.93</v>
      </c>
      <c r="D131" s="1430"/>
      <c r="E131" s="608"/>
    </row>
    <row r="132" spans="1:5" ht="27" hidden="1" thickBot="1" x14ac:dyDescent="0.45">
      <c r="A132" s="609" t="s">
        <v>1</v>
      </c>
      <c r="B132" s="596">
        <f>C132*$B$19</f>
        <v>1400.0000000000002</v>
      </c>
      <c r="C132" s="1431">
        <f>[11]УЗИ!H70</f>
        <v>0.14000000000000001</v>
      </c>
      <c r="D132" s="1432"/>
      <c r="E132" s="1433">
        <f>[11]УЗИ!I70</f>
        <v>0</v>
      </c>
    </row>
    <row r="133" spans="1:5" ht="26.25" hidden="1" thickBot="1" x14ac:dyDescent="0.4">
      <c r="A133" s="550" t="s">
        <v>0</v>
      </c>
      <c r="B133" s="601">
        <f>SUM(B131:B132)</f>
        <v>250700</v>
      </c>
      <c r="C133" s="546">
        <f>SUM(C131:C132)</f>
        <v>25.07</v>
      </c>
      <c r="D133" s="603" t="s">
        <v>355</v>
      </c>
      <c r="E133" s="1426">
        <f>SUM(E131:E132)</f>
        <v>0</v>
      </c>
    </row>
    <row r="134" spans="1:5" ht="27" hidden="1" thickBot="1" x14ac:dyDescent="0.45">
      <c r="A134" s="1412" t="s">
        <v>237</v>
      </c>
      <c r="B134" s="591">
        <f>C134*$B$19</f>
        <v>249300</v>
      </c>
      <c r="C134" s="1413">
        <v>24.93</v>
      </c>
      <c r="D134" s="1414"/>
      <c r="E134" s="614"/>
    </row>
    <row r="135" spans="1:5" ht="27" hidden="1" thickBot="1" x14ac:dyDescent="0.45">
      <c r="A135" s="609" t="s">
        <v>1</v>
      </c>
      <c r="B135" s="596">
        <f>C135*$B$19</f>
        <v>1200</v>
      </c>
      <c r="C135" s="1415">
        <f>[11]УЗИ!H79</f>
        <v>0.12</v>
      </c>
      <c r="D135" s="1416"/>
      <c r="E135" s="1428">
        <f>[11]УЗИ!I79</f>
        <v>0</v>
      </c>
    </row>
    <row r="136" spans="1:5" ht="26.25" hidden="1" thickBot="1" x14ac:dyDescent="0.4">
      <c r="A136" s="550" t="s">
        <v>0</v>
      </c>
      <c r="B136" s="601">
        <f>SUM(B134:B135)</f>
        <v>250500</v>
      </c>
      <c r="C136" s="546">
        <f>SUM(C134:C135)</f>
        <v>25.05</v>
      </c>
      <c r="D136" s="603" t="s">
        <v>356</v>
      </c>
      <c r="E136" s="1426">
        <f>SUM(E134:E135)</f>
        <v>0</v>
      </c>
    </row>
    <row r="137" spans="1:5" ht="27" hidden="1" thickBot="1" x14ac:dyDescent="0.45">
      <c r="A137" s="1422" t="s">
        <v>236</v>
      </c>
      <c r="B137" s="591">
        <f>C137*$B$19</f>
        <v>249300</v>
      </c>
      <c r="C137" s="1413">
        <v>24.93</v>
      </c>
      <c r="D137" s="1430"/>
      <c r="E137" s="608"/>
    </row>
    <row r="138" spans="1:5" ht="27" hidden="1" thickBot="1" x14ac:dyDescent="0.45">
      <c r="A138" s="609" t="s">
        <v>1</v>
      </c>
      <c r="B138" s="596">
        <f>C138*$B$19</f>
        <v>1200</v>
      </c>
      <c r="C138" s="1431">
        <f>[11]УЗИ!H89</f>
        <v>0.12</v>
      </c>
      <c r="D138" s="1432"/>
      <c r="E138" s="1433">
        <f>[11]УЗИ!I89</f>
        <v>0</v>
      </c>
    </row>
    <row r="139" spans="1:5" ht="26.25" hidden="1" thickBot="1" x14ac:dyDescent="0.4">
      <c r="A139" s="550" t="s">
        <v>0</v>
      </c>
      <c r="B139" s="601">
        <f>SUM(B137:B138)</f>
        <v>250500</v>
      </c>
      <c r="C139" s="546">
        <f>SUM(C137:C138)</f>
        <v>25.05</v>
      </c>
      <c r="D139" s="603" t="s">
        <v>356</v>
      </c>
      <c r="E139" s="1426">
        <f>SUM(E137:E138)</f>
        <v>0</v>
      </c>
    </row>
    <row r="140" spans="1:5" ht="50.25" hidden="1" customHeight="1" x14ac:dyDescent="0.4">
      <c r="A140" s="1434" t="s">
        <v>235</v>
      </c>
      <c r="B140" s="591">
        <f>C140*$B$19</f>
        <v>500200.00000000006</v>
      </c>
      <c r="C140" s="1435">
        <v>50.02</v>
      </c>
      <c r="D140" s="1436"/>
      <c r="E140" s="614"/>
    </row>
    <row r="141" spans="1:5" ht="23.25" hidden="1" customHeight="1" thickBot="1" x14ac:dyDescent="0.45">
      <c r="A141" s="595" t="s">
        <v>1</v>
      </c>
      <c r="B141" s="596">
        <f>C141*$B$19</f>
        <v>1600</v>
      </c>
      <c r="C141" s="1437">
        <f>[11]УЗИ!H98</f>
        <v>0.16</v>
      </c>
      <c r="D141" s="1438"/>
      <c r="E141" s="1439">
        <f>[11]УЗИ!I98</f>
        <v>0</v>
      </c>
    </row>
    <row r="142" spans="1:5" ht="23.25" hidden="1" customHeight="1" thickBot="1" x14ac:dyDescent="0.4">
      <c r="A142" s="1418" t="s">
        <v>0</v>
      </c>
      <c r="B142" s="601">
        <f>SUM(B140:B141)</f>
        <v>501800.00000000006</v>
      </c>
      <c r="C142" s="1419">
        <f>SUM(C140:C141)</f>
        <v>50.18</v>
      </c>
      <c r="D142" s="603" t="s">
        <v>357</v>
      </c>
      <c r="E142" s="1421">
        <f>SUM(E140:E141)</f>
        <v>0</v>
      </c>
    </row>
    <row r="143" spans="1:5" ht="27" hidden="1" thickBot="1" x14ac:dyDescent="0.45">
      <c r="A143" s="1422" t="s">
        <v>234</v>
      </c>
      <c r="B143" s="591">
        <f>C143*$B$19</f>
        <v>415300</v>
      </c>
      <c r="C143" s="1429">
        <v>41.53</v>
      </c>
      <c r="D143" s="1430"/>
      <c r="E143" s="608"/>
    </row>
    <row r="144" spans="1:5" ht="27" hidden="1" thickBot="1" x14ac:dyDescent="0.45">
      <c r="A144" s="609" t="s">
        <v>1</v>
      </c>
      <c r="B144" s="596">
        <f>C144*$B$19</f>
        <v>1400.0000000000002</v>
      </c>
      <c r="C144" s="1431">
        <f>[11]УЗИ!H107</f>
        <v>0.14000000000000001</v>
      </c>
      <c r="D144" s="1432"/>
      <c r="E144" s="1433">
        <f>[11]УЗИ!I107</f>
        <v>0</v>
      </c>
    </row>
    <row r="145" spans="1:8" ht="26.25" hidden="1" thickBot="1" x14ac:dyDescent="0.4">
      <c r="A145" s="550" t="s">
        <v>0</v>
      </c>
      <c r="B145" s="601">
        <f>SUM(B143:B144)</f>
        <v>416700</v>
      </c>
      <c r="C145" s="546">
        <f>SUM(C143:C144)</f>
        <v>41.67</v>
      </c>
      <c r="D145" s="603" t="s">
        <v>358</v>
      </c>
      <c r="E145" s="1426">
        <f>SUM(E143:E144)</f>
        <v>0</v>
      </c>
    </row>
    <row r="146" spans="1:8" ht="53.25" hidden="1" thickBot="1" x14ac:dyDescent="0.45">
      <c r="A146" s="1434" t="s">
        <v>233</v>
      </c>
      <c r="B146" s="591">
        <f>C146*$B$19</f>
        <v>415300</v>
      </c>
      <c r="C146" s="1435">
        <v>41.53</v>
      </c>
      <c r="D146" s="1436"/>
      <c r="E146" s="614"/>
    </row>
    <row r="147" spans="1:8" ht="27" hidden="1" thickBot="1" x14ac:dyDescent="0.45">
      <c r="A147" s="595" t="s">
        <v>1</v>
      </c>
      <c r="B147" s="596">
        <f>C147*$B$19</f>
        <v>1400.0000000000002</v>
      </c>
      <c r="C147" s="1437">
        <f>[11]УЗИ!H116</f>
        <v>0.14000000000000001</v>
      </c>
      <c r="D147" s="1438"/>
      <c r="E147" s="1439">
        <f>[11]УЗИ!I116</f>
        <v>0</v>
      </c>
    </row>
    <row r="148" spans="1:8" ht="26.25" hidden="1" thickBot="1" x14ac:dyDescent="0.4">
      <c r="A148" s="1418" t="s">
        <v>0</v>
      </c>
      <c r="B148" s="601">
        <f>SUM(B146:B147)</f>
        <v>416700</v>
      </c>
      <c r="C148" s="1419">
        <f>SUM(C146:C147)</f>
        <v>41.67</v>
      </c>
      <c r="D148" s="603" t="s">
        <v>358</v>
      </c>
      <c r="E148" s="1421">
        <f>SUM(E146:E147)</f>
        <v>0</v>
      </c>
    </row>
    <row r="149" spans="1:8" ht="27" hidden="1" thickBot="1" x14ac:dyDescent="0.45">
      <c r="A149" s="1422" t="s">
        <v>232</v>
      </c>
      <c r="B149" s="591">
        <f>C149*$B$19</f>
        <v>415300</v>
      </c>
      <c r="C149" s="1435">
        <v>41.53</v>
      </c>
      <c r="D149" s="1436"/>
      <c r="E149" s="614"/>
    </row>
    <row r="150" spans="1:8" ht="27" hidden="1" thickBot="1" x14ac:dyDescent="0.45">
      <c r="A150" s="609" t="s">
        <v>1</v>
      </c>
      <c r="B150" s="596">
        <f>C150*$B$19</f>
        <v>1200</v>
      </c>
      <c r="C150" s="1431">
        <f>[11]УЗИ!H126</f>
        <v>0.12</v>
      </c>
      <c r="D150" s="1432"/>
      <c r="E150" s="1433">
        <f>[11]УЗИ!I126</f>
        <v>0</v>
      </c>
    </row>
    <row r="151" spans="1:8" ht="26.25" hidden="1" thickBot="1" x14ac:dyDescent="0.4">
      <c r="A151" s="550" t="s">
        <v>0</v>
      </c>
      <c r="B151" s="601">
        <f>SUM(B149:B150)</f>
        <v>416500</v>
      </c>
      <c r="C151" s="546">
        <f>SUM(C149:C150)</f>
        <v>41.65</v>
      </c>
      <c r="D151" s="603" t="s">
        <v>358</v>
      </c>
      <c r="E151" s="1426">
        <f>SUM(E149:E150)</f>
        <v>0</v>
      </c>
    </row>
    <row r="152" spans="1:8" ht="27" hidden="1" thickBot="1" x14ac:dyDescent="0.45">
      <c r="A152" s="1412" t="s">
        <v>231</v>
      </c>
      <c r="B152" s="591">
        <f>C152*$B$19</f>
        <v>166400</v>
      </c>
      <c r="C152" s="1413">
        <v>16.64</v>
      </c>
      <c r="D152" s="1414"/>
      <c r="E152" s="614"/>
      <c r="F152" s="510">
        <v>3</v>
      </c>
      <c r="G152" s="471"/>
      <c r="H152" s="471"/>
    </row>
    <row r="153" spans="1:8" ht="27" hidden="1" thickBot="1" x14ac:dyDescent="0.45">
      <c r="A153" s="595" t="s">
        <v>1</v>
      </c>
      <c r="B153" s="596">
        <f>C153*$B$19</f>
        <v>1200</v>
      </c>
      <c r="C153" s="1415">
        <f>[11]УЗИ!H135</f>
        <v>0.12</v>
      </c>
      <c r="D153" s="1416"/>
      <c r="E153" s="1428">
        <f>[11]УЗИ!I135</f>
        <v>0</v>
      </c>
    </row>
    <row r="154" spans="1:8" ht="26.25" hidden="1" thickBot="1" x14ac:dyDescent="0.4">
      <c r="A154" s="1418" t="s">
        <v>0</v>
      </c>
      <c r="B154" s="601">
        <f>SUM(B152:B153)</f>
        <v>167600</v>
      </c>
      <c r="C154" s="1419">
        <f>SUM(C152:C153)</f>
        <v>16.760000000000002</v>
      </c>
      <c r="D154" s="1420" t="s">
        <v>354</v>
      </c>
      <c r="E154" s="1421">
        <f>SUM(E152:E153)</f>
        <v>0</v>
      </c>
    </row>
    <row r="155" spans="1:8" ht="54" hidden="1" customHeight="1" thickBot="1" x14ac:dyDescent="0.45">
      <c r="A155" s="1440" t="s">
        <v>230</v>
      </c>
      <c r="B155" s="591">
        <f>C155*$B$19</f>
        <v>332299.99999999994</v>
      </c>
      <c r="C155" s="1441">
        <v>33.229999999999997</v>
      </c>
      <c r="D155" s="1430"/>
      <c r="E155" s="608"/>
    </row>
    <row r="156" spans="1:8" ht="27" hidden="1" thickBot="1" x14ac:dyDescent="0.45">
      <c r="A156" s="609" t="s">
        <v>1</v>
      </c>
      <c r="B156" s="596">
        <f>C156*$B$19</f>
        <v>1400.0000000000002</v>
      </c>
      <c r="C156" s="1442">
        <f>[11]УЗИ!H145</f>
        <v>0.14000000000000001</v>
      </c>
      <c r="D156" s="1432"/>
      <c r="E156" s="1433">
        <f>[11]УЗИ!I145</f>
        <v>0</v>
      </c>
    </row>
    <row r="157" spans="1:8" ht="26.25" hidden="1" thickBot="1" x14ac:dyDescent="0.4">
      <c r="A157" s="550" t="s">
        <v>0</v>
      </c>
      <c r="B157" s="601">
        <f>SUM(B155:B156)</f>
        <v>333699.99999999994</v>
      </c>
      <c r="C157" s="546">
        <f>SUM(C155:C156)</f>
        <v>33.369999999999997</v>
      </c>
      <c r="D157" s="603" t="s">
        <v>359</v>
      </c>
      <c r="E157" s="1426">
        <f>SUM(E155:E156)</f>
        <v>0</v>
      </c>
    </row>
    <row r="158" spans="1:8" ht="52.5" x14ac:dyDescent="0.4">
      <c r="A158" s="1434" t="str">
        <f>'[11]РБ на 20.02.23'!A78</f>
        <v>Эхокардиография (М+В режим+ доплер+цветное картирование+тканевая доплерография)</v>
      </c>
      <c r="B158" s="591">
        <f>C158*$B$19</f>
        <v>1584600</v>
      </c>
      <c r="C158" s="1413">
        <v>158.46</v>
      </c>
      <c r="D158" s="1414"/>
      <c r="E158" s="614"/>
    </row>
    <row r="159" spans="1:8" ht="27" thickBot="1" x14ac:dyDescent="0.45">
      <c r="A159" s="595" t="s">
        <v>1</v>
      </c>
      <c r="B159" s="596">
        <f>C159*$B$19</f>
        <v>1400.0000000000002</v>
      </c>
      <c r="C159" s="1415">
        <f>[11]УЗИ!H169</f>
        <v>0.14000000000000001</v>
      </c>
      <c r="D159" s="1416"/>
      <c r="E159" s="1428">
        <f>[11]УЗИ!I299</f>
        <v>4.3E-3</v>
      </c>
    </row>
    <row r="160" spans="1:8" ht="29.25" customHeight="1" thickBot="1" x14ac:dyDescent="0.4">
      <c r="A160" s="1418" t="s">
        <v>0</v>
      </c>
      <c r="B160" s="601">
        <f>SUM(B158:B159)</f>
        <v>1586000</v>
      </c>
      <c r="C160" s="1419">
        <f>SUM(C158:C159)</f>
        <v>158.6</v>
      </c>
      <c r="D160" s="603" t="s">
        <v>360</v>
      </c>
      <c r="E160" s="1421">
        <f>SUM(E158:E159)</f>
        <v>4.3E-3</v>
      </c>
    </row>
    <row r="161" spans="1:5" ht="86.25" customHeight="1" thickBot="1" x14ac:dyDescent="0.45">
      <c r="A161" s="170" t="str">
        <f>'[11]РБ на 20.02.23'!A81</f>
        <v>Суставы парные (тазобедренный, коленный, плечевой, локтевой, голеностопный, лучезапястный)</v>
      </c>
      <c r="B161" s="545"/>
      <c r="C161" s="546">
        <v>52.85</v>
      </c>
      <c r="D161" s="547"/>
      <c r="E161" s="548"/>
    </row>
    <row r="162" spans="1:5" ht="28.5" customHeight="1" thickBot="1" x14ac:dyDescent="0.45">
      <c r="A162" s="10" t="s">
        <v>1</v>
      </c>
      <c r="B162" s="545"/>
      <c r="C162" s="546">
        <f>[11]УЗИ!H315</f>
        <v>0.3</v>
      </c>
      <c r="D162" s="547"/>
      <c r="E162" s="548">
        <f>[11]УЗИ!I315</f>
        <v>0</v>
      </c>
    </row>
    <row r="163" spans="1:5" ht="28.5" customHeight="1" thickBot="1" x14ac:dyDescent="0.4">
      <c r="A163" s="7" t="s">
        <v>0</v>
      </c>
      <c r="B163" s="545"/>
      <c r="C163" s="546">
        <f>SUM(C161:C162)</f>
        <v>53.15</v>
      </c>
      <c r="D163" s="547"/>
      <c r="E163" s="548">
        <f>E162</f>
        <v>0</v>
      </c>
    </row>
    <row r="164" spans="1:5" ht="27" customHeight="1" thickBot="1" x14ac:dyDescent="0.45">
      <c r="A164" s="218" t="str">
        <f>'[11]РБ на 20.02.23'!A84</f>
        <v>Суставы непарные</v>
      </c>
      <c r="B164" s="545"/>
      <c r="C164" s="546">
        <v>39.64</v>
      </c>
      <c r="D164" s="547"/>
      <c r="E164" s="548"/>
    </row>
    <row r="165" spans="1:5" ht="39.75" customHeight="1" thickBot="1" x14ac:dyDescent="0.45">
      <c r="A165" s="10" t="s">
        <v>1</v>
      </c>
      <c r="B165" s="545"/>
      <c r="C165" s="546">
        <f>[11]УЗИ!H309</f>
        <v>0.23</v>
      </c>
      <c r="D165" s="547"/>
      <c r="E165" s="548">
        <f>[11]УЗИ!I315</f>
        <v>0</v>
      </c>
    </row>
    <row r="166" spans="1:5" ht="32.25" customHeight="1" thickBot="1" x14ac:dyDescent="0.4">
      <c r="A166" s="7" t="s">
        <v>0</v>
      </c>
      <c r="B166" s="545"/>
      <c r="C166" s="546">
        <f>SUM(C164:C165)</f>
        <v>39.869999999999997</v>
      </c>
      <c r="D166" s="547"/>
      <c r="E166" s="548">
        <f>E165</f>
        <v>0</v>
      </c>
    </row>
    <row r="167" spans="1:5" ht="32.25" customHeight="1" thickBot="1" x14ac:dyDescent="0.4">
      <c r="A167" s="1407" t="s">
        <v>224</v>
      </c>
      <c r="B167" s="1408"/>
      <c r="C167" s="1409"/>
      <c r="D167" s="1410"/>
      <c r="E167" s="1411"/>
    </row>
    <row r="168" spans="1:5" ht="48" customHeight="1" x14ac:dyDescent="0.4">
      <c r="A168" s="1434" t="str">
        <f>'[11]РБ на 20.02.23'!A112</f>
        <v>Электромиграфия стандартная с исследованием моторных волокон</v>
      </c>
      <c r="B168" s="591">
        <f>C168*$B$19</f>
        <v>732700</v>
      </c>
      <c r="C168" s="1427">
        <v>73.27</v>
      </c>
      <c r="D168" s="1414"/>
      <c r="E168" s="614"/>
    </row>
    <row r="169" spans="1:5" ht="35.25" customHeight="1" thickBot="1" x14ac:dyDescent="0.45">
      <c r="A169" s="595" t="s">
        <v>1</v>
      </c>
      <c r="B169" s="596">
        <f>C169*$B$19</f>
        <v>2300</v>
      </c>
      <c r="C169" s="1443">
        <f>[11]УЗИ!H322</f>
        <v>0.23</v>
      </c>
      <c r="D169" s="1416"/>
      <c r="E169" s="1428">
        <f>[11]УЗИ!I322</f>
        <v>0.01</v>
      </c>
    </row>
    <row r="170" spans="1:5" ht="34.5" customHeight="1" thickBot="1" x14ac:dyDescent="0.4">
      <c r="A170" s="1418" t="s">
        <v>0</v>
      </c>
      <c r="B170" s="601">
        <f>SUM(B168:B169)</f>
        <v>735000</v>
      </c>
      <c r="C170" s="1444">
        <f>SUM(C168:C169)</f>
        <v>73.5</v>
      </c>
      <c r="D170" s="603" t="s">
        <v>366</v>
      </c>
      <c r="E170" s="1421">
        <f>SUM(E168:E169)</f>
        <v>0.01</v>
      </c>
    </row>
  </sheetData>
  <mergeCells count="12">
    <mergeCell ref="A60:C60"/>
    <mergeCell ref="A13:C13"/>
    <mergeCell ref="A14:C14"/>
    <mergeCell ref="A15:C15"/>
    <mergeCell ref="A17:A18"/>
    <mergeCell ref="B17:B18"/>
    <mergeCell ref="C17:C18"/>
    <mergeCell ref="D17:D18"/>
    <mergeCell ref="E17:E18"/>
    <mergeCell ref="A34:E34"/>
    <mergeCell ref="A47:E47"/>
    <mergeCell ref="A53:E53"/>
  </mergeCells>
  <printOptions horizontalCentered="1"/>
  <pageMargins left="0" right="0" top="0.39370078740157483" bottom="0.19685039370078741" header="0" footer="0"/>
  <pageSetup paperSize="9" scale="85" orientation="portrait" horizontalDpi="120" verticalDpi="144" r:id="rId1"/>
  <headerFooter alignWithMargins="0"/>
  <rowBreaks count="3" manualBreakCount="3">
    <brk id="49" max="2" man="1"/>
    <brk id="95" max="2" man="1"/>
    <brk id="142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97B-426C-4DD5-A9C9-0FA2F12E144F}">
  <sheetPr>
    <tabColor rgb="FF92D050"/>
    <pageSetUpPr fitToPage="1"/>
  </sheetPr>
  <dimension ref="A1:N672"/>
  <sheetViews>
    <sheetView zoomScale="60" zoomScaleNormal="60" workbookViewId="0">
      <selection activeCell="K15" sqref="K15:K78"/>
    </sheetView>
  </sheetViews>
  <sheetFormatPr defaultRowHeight="19.5" x14ac:dyDescent="0.35"/>
  <cols>
    <col min="1" max="1" width="105" customWidth="1"/>
    <col min="2" max="2" width="7.85546875" hidden="1" customWidth="1"/>
    <col min="3" max="3" width="20.140625" style="2" customWidth="1"/>
    <col min="4" max="4" width="13.5703125" style="1" customWidth="1"/>
    <col min="5" max="5" width="14.7109375" style="1" customWidth="1"/>
    <col min="255" max="255" width="105" customWidth="1"/>
    <col min="256" max="256" width="0" hidden="1" customWidth="1"/>
    <col min="257" max="257" width="20.140625" customWidth="1"/>
    <col min="258" max="258" width="13.5703125" customWidth="1"/>
    <col min="259" max="261" width="14.7109375" customWidth="1"/>
    <col min="511" max="511" width="105" customWidth="1"/>
    <col min="512" max="512" width="0" hidden="1" customWidth="1"/>
    <col min="513" max="513" width="20.140625" customWidth="1"/>
    <col min="514" max="514" width="13.5703125" customWidth="1"/>
    <col min="515" max="517" width="14.7109375" customWidth="1"/>
    <col min="767" max="767" width="105" customWidth="1"/>
    <col min="768" max="768" width="0" hidden="1" customWidth="1"/>
    <col min="769" max="769" width="20.140625" customWidth="1"/>
    <col min="770" max="770" width="13.5703125" customWidth="1"/>
    <col min="771" max="773" width="14.7109375" customWidth="1"/>
    <col min="1023" max="1023" width="105" customWidth="1"/>
    <col min="1024" max="1024" width="0" hidden="1" customWidth="1"/>
    <col min="1025" max="1025" width="20.140625" customWidth="1"/>
    <col min="1026" max="1026" width="13.5703125" customWidth="1"/>
    <col min="1027" max="1029" width="14.7109375" customWidth="1"/>
    <col min="1279" max="1279" width="105" customWidth="1"/>
    <col min="1280" max="1280" width="0" hidden="1" customWidth="1"/>
    <col min="1281" max="1281" width="20.140625" customWidth="1"/>
    <col min="1282" max="1282" width="13.5703125" customWidth="1"/>
    <col min="1283" max="1285" width="14.7109375" customWidth="1"/>
    <col min="1535" max="1535" width="105" customWidth="1"/>
    <col min="1536" max="1536" width="0" hidden="1" customWidth="1"/>
    <col min="1537" max="1537" width="20.140625" customWidth="1"/>
    <col min="1538" max="1538" width="13.5703125" customWidth="1"/>
    <col min="1539" max="1541" width="14.7109375" customWidth="1"/>
    <col min="1791" max="1791" width="105" customWidth="1"/>
    <col min="1792" max="1792" width="0" hidden="1" customWidth="1"/>
    <col min="1793" max="1793" width="20.140625" customWidth="1"/>
    <col min="1794" max="1794" width="13.5703125" customWidth="1"/>
    <col min="1795" max="1797" width="14.7109375" customWidth="1"/>
    <col min="2047" max="2047" width="105" customWidth="1"/>
    <col min="2048" max="2048" width="0" hidden="1" customWidth="1"/>
    <col min="2049" max="2049" width="20.140625" customWidth="1"/>
    <col min="2050" max="2050" width="13.5703125" customWidth="1"/>
    <col min="2051" max="2053" width="14.7109375" customWidth="1"/>
    <col min="2303" max="2303" width="105" customWidth="1"/>
    <col min="2304" max="2304" width="0" hidden="1" customWidth="1"/>
    <col min="2305" max="2305" width="20.140625" customWidth="1"/>
    <col min="2306" max="2306" width="13.5703125" customWidth="1"/>
    <col min="2307" max="2309" width="14.7109375" customWidth="1"/>
    <col min="2559" max="2559" width="105" customWidth="1"/>
    <col min="2560" max="2560" width="0" hidden="1" customWidth="1"/>
    <col min="2561" max="2561" width="20.140625" customWidth="1"/>
    <col min="2562" max="2562" width="13.5703125" customWidth="1"/>
    <col min="2563" max="2565" width="14.7109375" customWidth="1"/>
    <col min="2815" max="2815" width="105" customWidth="1"/>
    <col min="2816" max="2816" width="0" hidden="1" customWidth="1"/>
    <col min="2817" max="2817" width="20.140625" customWidth="1"/>
    <col min="2818" max="2818" width="13.5703125" customWidth="1"/>
    <col min="2819" max="2821" width="14.7109375" customWidth="1"/>
    <col min="3071" max="3071" width="105" customWidth="1"/>
    <col min="3072" max="3072" width="0" hidden="1" customWidth="1"/>
    <col min="3073" max="3073" width="20.140625" customWidth="1"/>
    <col min="3074" max="3074" width="13.5703125" customWidth="1"/>
    <col min="3075" max="3077" width="14.7109375" customWidth="1"/>
    <col min="3327" max="3327" width="105" customWidth="1"/>
    <col min="3328" max="3328" width="0" hidden="1" customWidth="1"/>
    <col min="3329" max="3329" width="20.140625" customWidth="1"/>
    <col min="3330" max="3330" width="13.5703125" customWidth="1"/>
    <col min="3331" max="3333" width="14.7109375" customWidth="1"/>
    <col min="3583" max="3583" width="105" customWidth="1"/>
    <col min="3584" max="3584" width="0" hidden="1" customWidth="1"/>
    <col min="3585" max="3585" width="20.140625" customWidth="1"/>
    <col min="3586" max="3586" width="13.5703125" customWidth="1"/>
    <col min="3587" max="3589" width="14.7109375" customWidth="1"/>
    <col min="3839" max="3839" width="105" customWidth="1"/>
    <col min="3840" max="3840" width="0" hidden="1" customWidth="1"/>
    <col min="3841" max="3841" width="20.140625" customWidth="1"/>
    <col min="3842" max="3842" width="13.5703125" customWidth="1"/>
    <col min="3843" max="3845" width="14.7109375" customWidth="1"/>
    <col min="4095" max="4095" width="105" customWidth="1"/>
    <col min="4096" max="4096" width="0" hidden="1" customWidth="1"/>
    <col min="4097" max="4097" width="20.140625" customWidth="1"/>
    <col min="4098" max="4098" width="13.5703125" customWidth="1"/>
    <col min="4099" max="4101" width="14.7109375" customWidth="1"/>
    <col min="4351" max="4351" width="105" customWidth="1"/>
    <col min="4352" max="4352" width="0" hidden="1" customWidth="1"/>
    <col min="4353" max="4353" width="20.140625" customWidth="1"/>
    <col min="4354" max="4354" width="13.5703125" customWidth="1"/>
    <col min="4355" max="4357" width="14.7109375" customWidth="1"/>
    <col min="4607" max="4607" width="105" customWidth="1"/>
    <col min="4608" max="4608" width="0" hidden="1" customWidth="1"/>
    <col min="4609" max="4609" width="20.140625" customWidth="1"/>
    <col min="4610" max="4610" width="13.5703125" customWidth="1"/>
    <col min="4611" max="4613" width="14.7109375" customWidth="1"/>
    <col min="4863" max="4863" width="105" customWidth="1"/>
    <col min="4864" max="4864" width="0" hidden="1" customWidth="1"/>
    <col min="4865" max="4865" width="20.140625" customWidth="1"/>
    <col min="4866" max="4866" width="13.5703125" customWidth="1"/>
    <col min="4867" max="4869" width="14.7109375" customWidth="1"/>
    <col min="5119" max="5119" width="105" customWidth="1"/>
    <col min="5120" max="5120" width="0" hidden="1" customWidth="1"/>
    <col min="5121" max="5121" width="20.140625" customWidth="1"/>
    <col min="5122" max="5122" width="13.5703125" customWidth="1"/>
    <col min="5123" max="5125" width="14.7109375" customWidth="1"/>
    <col min="5375" max="5375" width="105" customWidth="1"/>
    <col min="5376" max="5376" width="0" hidden="1" customWidth="1"/>
    <col min="5377" max="5377" width="20.140625" customWidth="1"/>
    <col min="5378" max="5378" width="13.5703125" customWidth="1"/>
    <col min="5379" max="5381" width="14.7109375" customWidth="1"/>
    <col min="5631" max="5631" width="105" customWidth="1"/>
    <col min="5632" max="5632" width="0" hidden="1" customWidth="1"/>
    <col min="5633" max="5633" width="20.140625" customWidth="1"/>
    <col min="5634" max="5634" width="13.5703125" customWidth="1"/>
    <col min="5635" max="5637" width="14.7109375" customWidth="1"/>
    <col min="5887" max="5887" width="105" customWidth="1"/>
    <col min="5888" max="5888" width="0" hidden="1" customWidth="1"/>
    <col min="5889" max="5889" width="20.140625" customWidth="1"/>
    <col min="5890" max="5890" width="13.5703125" customWidth="1"/>
    <col min="5891" max="5893" width="14.7109375" customWidth="1"/>
    <col min="6143" max="6143" width="105" customWidth="1"/>
    <col min="6144" max="6144" width="0" hidden="1" customWidth="1"/>
    <col min="6145" max="6145" width="20.140625" customWidth="1"/>
    <col min="6146" max="6146" width="13.5703125" customWidth="1"/>
    <col min="6147" max="6149" width="14.7109375" customWidth="1"/>
    <col min="6399" max="6399" width="105" customWidth="1"/>
    <col min="6400" max="6400" width="0" hidden="1" customWidth="1"/>
    <col min="6401" max="6401" width="20.140625" customWidth="1"/>
    <col min="6402" max="6402" width="13.5703125" customWidth="1"/>
    <col min="6403" max="6405" width="14.7109375" customWidth="1"/>
    <col min="6655" max="6655" width="105" customWidth="1"/>
    <col min="6656" max="6656" width="0" hidden="1" customWidth="1"/>
    <col min="6657" max="6657" width="20.140625" customWidth="1"/>
    <col min="6658" max="6658" width="13.5703125" customWidth="1"/>
    <col min="6659" max="6661" width="14.7109375" customWidth="1"/>
    <col min="6911" max="6911" width="105" customWidth="1"/>
    <col min="6912" max="6912" width="0" hidden="1" customWidth="1"/>
    <col min="6913" max="6913" width="20.140625" customWidth="1"/>
    <col min="6914" max="6914" width="13.5703125" customWidth="1"/>
    <col min="6915" max="6917" width="14.7109375" customWidth="1"/>
    <col min="7167" max="7167" width="105" customWidth="1"/>
    <col min="7168" max="7168" width="0" hidden="1" customWidth="1"/>
    <col min="7169" max="7169" width="20.140625" customWidth="1"/>
    <col min="7170" max="7170" width="13.5703125" customWidth="1"/>
    <col min="7171" max="7173" width="14.7109375" customWidth="1"/>
    <col min="7423" max="7423" width="105" customWidth="1"/>
    <col min="7424" max="7424" width="0" hidden="1" customWidth="1"/>
    <col min="7425" max="7425" width="20.140625" customWidth="1"/>
    <col min="7426" max="7426" width="13.5703125" customWidth="1"/>
    <col min="7427" max="7429" width="14.7109375" customWidth="1"/>
    <col min="7679" max="7679" width="105" customWidth="1"/>
    <col min="7680" max="7680" width="0" hidden="1" customWidth="1"/>
    <col min="7681" max="7681" width="20.140625" customWidth="1"/>
    <col min="7682" max="7682" width="13.5703125" customWidth="1"/>
    <col min="7683" max="7685" width="14.7109375" customWidth="1"/>
    <col min="7935" max="7935" width="105" customWidth="1"/>
    <col min="7936" max="7936" width="0" hidden="1" customWidth="1"/>
    <col min="7937" max="7937" width="20.140625" customWidth="1"/>
    <col min="7938" max="7938" width="13.5703125" customWidth="1"/>
    <col min="7939" max="7941" width="14.7109375" customWidth="1"/>
    <col min="8191" max="8191" width="105" customWidth="1"/>
    <col min="8192" max="8192" width="0" hidden="1" customWidth="1"/>
    <col min="8193" max="8193" width="20.140625" customWidth="1"/>
    <col min="8194" max="8194" width="13.5703125" customWidth="1"/>
    <col min="8195" max="8197" width="14.7109375" customWidth="1"/>
    <col min="8447" max="8447" width="105" customWidth="1"/>
    <col min="8448" max="8448" width="0" hidden="1" customWidth="1"/>
    <col min="8449" max="8449" width="20.140625" customWidth="1"/>
    <col min="8450" max="8450" width="13.5703125" customWidth="1"/>
    <col min="8451" max="8453" width="14.7109375" customWidth="1"/>
    <col min="8703" max="8703" width="105" customWidth="1"/>
    <col min="8704" max="8704" width="0" hidden="1" customWidth="1"/>
    <col min="8705" max="8705" width="20.140625" customWidth="1"/>
    <col min="8706" max="8706" width="13.5703125" customWidth="1"/>
    <col min="8707" max="8709" width="14.7109375" customWidth="1"/>
    <col min="8959" max="8959" width="105" customWidth="1"/>
    <col min="8960" max="8960" width="0" hidden="1" customWidth="1"/>
    <col min="8961" max="8961" width="20.140625" customWidth="1"/>
    <col min="8962" max="8962" width="13.5703125" customWidth="1"/>
    <col min="8963" max="8965" width="14.7109375" customWidth="1"/>
    <col min="9215" max="9215" width="105" customWidth="1"/>
    <col min="9216" max="9216" width="0" hidden="1" customWidth="1"/>
    <col min="9217" max="9217" width="20.140625" customWidth="1"/>
    <col min="9218" max="9218" width="13.5703125" customWidth="1"/>
    <col min="9219" max="9221" width="14.7109375" customWidth="1"/>
    <col min="9471" max="9471" width="105" customWidth="1"/>
    <col min="9472" max="9472" width="0" hidden="1" customWidth="1"/>
    <col min="9473" max="9473" width="20.140625" customWidth="1"/>
    <col min="9474" max="9474" width="13.5703125" customWidth="1"/>
    <col min="9475" max="9477" width="14.7109375" customWidth="1"/>
    <col min="9727" max="9727" width="105" customWidth="1"/>
    <col min="9728" max="9728" width="0" hidden="1" customWidth="1"/>
    <col min="9729" max="9729" width="20.140625" customWidth="1"/>
    <col min="9730" max="9730" width="13.5703125" customWidth="1"/>
    <col min="9731" max="9733" width="14.7109375" customWidth="1"/>
    <col min="9983" max="9983" width="105" customWidth="1"/>
    <col min="9984" max="9984" width="0" hidden="1" customWidth="1"/>
    <col min="9985" max="9985" width="20.140625" customWidth="1"/>
    <col min="9986" max="9986" width="13.5703125" customWidth="1"/>
    <col min="9987" max="9989" width="14.7109375" customWidth="1"/>
    <col min="10239" max="10239" width="105" customWidth="1"/>
    <col min="10240" max="10240" width="0" hidden="1" customWidth="1"/>
    <col min="10241" max="10241" width="20.140625" customWidth="1"/>
    <col min="10242" max="10242" width="13.5703125" customWidth="1"/>
    <col min="10243" max="10245" width="14.7109375" customWidth="1"/>
    <col min="10495" max="10495" width="105" customWidth="1"/>
    <col min="10496" max="10496" width="0" hidden="1" customWidth="1"/>
    <col min="10497" max="10497" width="20.140625" customWidth="1"/>
    <col min="10498" max="10498" width="13.5703125" customWidth="1"/>
    <col min="10499" max="10501" width="14.7109375" customWidth="1"/>
    <col min="10751" max="10751" width="105" customWidth="1"/>
    <col min="10752" max="10752" width="0" hidden="1" customWidth="1"/>
    <col min="10753" max="10753" width="20.140625" customWidth="1"/>
    <col min="10754" max="10754" width="13.5703125" customWidth="1"/>
    <col min="10755" max="10757" width="14.7109375" customWidth="1"/>
    <col min="11007" max="11007" width="105" customWidth="1"/>
    <col min="11008" max="11008" width="0" hidden="1" customWidth="1"/>
    <col min="11009" max="11009" width="20.140625" customWidth="1"/>
    <col min="11010" max="11010" width="13.5703125" customWidth="1"/>
    <col min="11011" max="11013" width="14.7109375" customWidth="1"/>
    <col min="11263" max="11263" width="105" customWidth="1"/>
    <col min="11264" max="11264" width="0" hidden="1" customWidth="1"/>
    <col min="11265" max="11265" width="20.140625" customWidth="1"/>
    <col min="11266" max="11266" width="13.5703125" customWidth="1"/>
    <col min="11267" max="11269" width="14.7109375" customWidth="1"/>
    <col min="11519" max="11519" width="105" customWidth="1"/>
    <col min="11520" max="11520" width="0" hidden="1" customWidth="1"/>
    <col min="11521" max="11521" width="20.140625" customWidth="1"/>
    <col min="11522" max="11522" width="13.5703125" customWidth="1"/>
    <col min="11523" max="11525" width="14.7109375" customWidth="1"/>
    <col min="11775" max="11775" width="105" customWidth="1"/>
    <col min="11776" max="11776" width="0" hidden="1" customWidth="1"/>
    <col min="11777" max="11777" width="20.140625" customWidth="1"/>
    <col min="11778" max="11778" width="13.5703125" customWidth="1"/>
    <col min="11779" max="11781" width="14.7109375" customWidth="1"/>
    <col min="12031" max="12031" width="105" customWidth="1"/>
    <col min="12032" max="12032" width="0" hidden="1" customWidth="1"/>
    <col min="12033" max="12033" width="20.140625" customWidth="1"/>
    <col min="12034" max="12034" width="13.5703125" customWidth="1"/>
    <col min="12035" max="12037" width="14.7109375" customWidth="1"/>
    <col min="12287" max="12287" width="105" customWidth="1"/>
    <col min="12288" max="12288" width="0" hidden="1" customWidth="1"/>
    <col min="12289" max="12289" width="20.140625" customWidth="1"/>
    <col min="12290" max="12290" width="13.5703125" customWidth="1"/>
    <col min="12291" max="12293" width="14.7109375" customWidth="1"/>
    <col min="12543" max="12543" width="105" customWidth="1"/>
    <col min="12544" max="12544" width="0" hidden="1" customWidth="1"/>
    <col min="12545" max="12545" width="20.140625" customWidth="1"/>
    <col min="12546" max="12546" width="13.5703125" customWidth="1"/>
    <col min="12547" max="12549" width="14.7109375" customWidth="1"/>
    <col min="12799" max="12799" width="105" customWidth="1"/>
    <col min="12800" max="12800" width="0" hidden="1" customWidth="1"/>
    <col min="12801" max="12801" width="20.140625" customWidth="1"/>
    <col min="12802" max="12802" width="13.5703125" customWidth="1"/>
    <col min="12803" max="12805" width="14.7109375" customWidth="1"/>
    <col min="13055" max="13055" width="105" customWidth="1"/>
    <col min="13056" max="13056" width="0" hidden="1" customWidth="1"/>
    <col min="13057" max="13057" width="20.140625" customWidth="1"/>
    <col min="13058" max="13058" width="13.5703125" customWidth="1"/>
    <col min="13059" max="13061" width="14.7109375" customWidth="1"/>
    <col min="13311" max="13311" width="105" customWidth="1"/>
    <col min="13312" max="13312" width="0" hidden="1" customWidth="1"/>
    <col min="13313" max="13313" width="20.140625" customWidth="1"/>
    <col min="13314" max="13314" width="13.5703125" customWidth="1"/>
    <col min="13315" max="13317" width="14.7109375" customWidth="1"/>
    <col min="13567" max="13567" width="105" customWidth="1"/>
    <col min="13568" max="13568" width="0" hidden="1" customWidth="1"/>
    <col min="13569" max="13569" width="20.140625" customWidth="1"/>
    <col min="13570" max="13570" width="13.5703125" customWidth="1"/>
    <col min="13571" max="13573" width="14.7109375" customWidth="1"/>
    <col min="13823" max="13823" width="105" customWidth="1"/>
    <col min="13824" max="13824" width="0" hidden="1" customWidth="1"/>
    <col min="13825" max="13825" width="20.140625" customWidth="1"/>
    <col min="13826" max="13826" width="13.5703125" customWidth="1"/>
    <col min="13827" max="13829" width="14.7109375" customWidth="1"/>
    <col min="14079" max="14079" width="105" customWidth="1"/>
    <col min="14080" max="14080" width="0" hidden="1" customWidth="1"/>
    <col min="14081" max="14081" width="20.140625" customWidth="1"/>
    <col min="14082" max="14082" width="13.5703125" customWidth="1"/>
    <col min="14083" max="14085" width="14.7109375" customWidth="1"/>
    <col min="14335" max="14335" width="105" customWidth="1"/>
    <col min="14336" max="14336" width="0" hidden="1" customWidth="1"/>
    <col min="14337" max="14337" width="20.140625" customWidth="1"/>
    <col min="14338" max="14338" width="13.5703125" customWidth="1"/>
    <col min="14339" max="14341" width="14.7109375" customWidth="1"/>
    <col min="14591" max="14591" width="105" customWidth="1"/>
    <col min="14592" max="14592" width="0" hidden="1" customWidth="1"/>
    <col min="14593" max="14593" width="20.140625" customWidth="1"/>
    <col min="14594" max="14594" width="13.5703125" customWidth="1"/>
    <col min="14595" max="14597" width="14.7109375" customWidth="1"/>
    <col min="14847" max="14847" width="105" customWidth="1"/>
    <col min="14848" max="14848" width="0" hidden="1" customWidth="1"/>
    <col min="14849" max="14849" width="20.140625" customWidth="1"/>
    <col min="14850" max="14850" width="13.5703125" customWidth="1"/>
    <col min="14851" max="14853" width="14.7109375" customWidth="1"/>
    <col min="15103" max="15103" width="105" customWidth="1"/>
    <col min="15104" max="15104" width="0" hidden="1" customWidth="1"/>
    <col min="15105" max="15105" width="20.140625" customWidth="1"/>
    <col min="15106" max="15106" width="13.5703125" customWidth="1"/>
    <col min="15107" max="15109" width="14.7109375" customWidth="1"/>
    <col min="15359" max="15359" width="105" customWidth="1"/>
    <col min="15360" max="15360" width="0" hidden="1" customWidth="1"/>
    <col min="15361" max="15361" width="20.140625" customWidth="1"/>
    <col min="15362" max="15362" width="13.5703125" customWidth="1"/>
    <col min="15363" max="15365" width="14.7109375" customWidth="1"/>
    <col min="15615" max="15615" width="105" customWidth="1"/>
    <col min="15616" max="15616" width="0" hidden="1" customWidth="1"/>
    <col min="15617" max="15617" width="20.140625" customWidth="1"/>
    <col min="15618" max="15618" width="13.5703125" customWidth="1"/>
    <col min="15619" max="15621" width="14.7109375" customWidth="1"/>
    <col min="15871" max="15871" width="105" customWidth="1"/>
    <col min="15872" max="15872" width="0" hidden="1" customWidth="1"/>
    <col min="15873" max="15873" width="20.140625" customWidth="1"/>
    <col min="15874" max="15874" width="13.5703125" customWidth="1"/>
    <col min="15875" max="15877" width="14.7109375" customWidth="1"/>
    <col min="16127" max="16127" width="105" customWidth="1"/>
    <col min="16128" max="16128" width="0" hidden="1" customWidth="1"/>
    <col min="16129" max="16129" width="20.140625" customWidth="1"/>
    <col min="16130" max="16130" width="13.5703125" customWidth="1"/>
    <col min="16131" max="16133" width="14.7109375" customWidth="1"/>
  </cols>
  <sheetData>
    <row r="1" spans="1:6" ht="24.75" customHeight="1" x14ac:dyDescent="0.2">
      <c r="C1" s="286"/>
      <c r="D1" s="285" t="s">
        <v>509</v>
      </c>
      <c r="E1" s="285"/>
    </row>
    <row r="2" spans="1:6" ht="40.5" customHeight="1" x14ac:dyDescent="0.3">
      <c r="A2" s="284"/>
      <c r="B2" s="284"/>
      <c r="C2" s="283"/>
      <c r="D2" s="282" t="s">
        <v>278</v>
      </c>
      <c r="E2" s="282"/>
    </row>
    <row r="3" spans="1:6" ht="30" customHeight="1" x14ac:dyDescent="0.3">
      <c r="A3" s="280"/>
      <c r="B3" s="280"/>
      <c r="C3" s="279"/>
      <c r="D3" s="280" t="s">
        <v>276</v>
      </c>
      <c r="E3" s="280"/>
    </row>
    <row r="4" spans="1:6" ht="31.5" customHeight="1" x14ac:dyDescent="0.3">
      <c r="A4" s="280"/>
      <c r="B4" s="280"/>
      <c r="C4" s="279"/>
      <c r="D4" s="280" t="s">
        <v>275</v>
      </c>
      <c r="E4" s="280"/>
    </row>
    <row r="5" spans="1:6" ht="7.15" customHeight="1" x14ac:dyDescent="0.25">
      <c r="A5" s="274"/>
      <c r="B5" s="274"/>
      <c r="C5" s="281"/>
      <c r="D5" s="274"/>
      <c r="E5" s="274"/>
    </row>
    <row r="6" spans="1:6" ht="18.75" x14ac:dyDescent="0.3">
      <c r="A6" s="280"/>
      <c r="B6" s="280"/>
      <c r="C6" s="279"/>
      <c r="D6" s="280" t="s">
        <v>274</v>
      </c>
      <c r="E6" s="280"/>
    </row>
    <row r="7" spans="1:6" ht="7.5" customHeight="1" x14ac:dyDescent="0.35">
      <c r="A7" s="280"/>
      <c r="B7" s="280"/>
      <c r="C7" s="279"/>
    </row>
    <row r="8" spans="1:6" ht="16.5" customHeight="1" x14ac:dyDescent="0.35">
      <c r="A8" s="278"/>
      <c r="B8" s="278"/>
      <c r="C8" s="277"/>
    </row>
    <row r="9" spans="1:6" ht="18" customHeight="1" x14ac:dyDescent="0.2">
      <c r="A9" s="1748" t="s">
        <v>273</v>
      </c>
      <c r="B9" s="1748"/>
      <c r="C9" s="1749"/>
      <c r="D9" s="1749"/>
      <c r="E9" s="276"/>
    </row>
    <row r="10" spans="1:6" ht="34.5" customHeight="1" x14ac:dyDescent="0.3">
      <c r="A10" s="1750" t="s">
        <v>272</v>
      </c>
      <c r="B10" s="1750"/>
      <c r="C10" s="1751"/>
      <c r="D10" s="1751"/>
      <c r="E10" s="275"/>
    </row>
    <row r="11" spans="1:6" ht="20.25" x14ac:dyDescent="0.3">
      <c r="A11" s="1750" t="s">
        <v>271</v>
      </c>
      <c r="B11" s="1750"/>
      <c r="C11" s="1751"/>
      <c r="D11" s="1751"/>
      <c r="E11" s="275"/>
    </row>
    <row r="12" spans="1:6" ht="28.5" customHeight="1" thickBot="1" x14ac:dyDescent="0.4">
      <c r="A12" s="274"/>
      <c r="B12" s="274"/>
      <c r="C12" s="273" t="s">
        <v>270</v>
      </c>
      <c r="D12" s="272"/>
      <c r="E12" s="272"/>
    </row>
    <row r="13" spans="1:6" ht="21.75" customHeight="1" x14ac:dyDescent="0.2">
      <c r="A13" s="1752" t="s">
        <v>269</v>
      </c>
      <c r="B13" s="1754" t="s">
        <v>268</v>
      </c>
      <c r="C13" s="1754" t="s">
        <v>510</v>
      </c>
      <c r="D13" s="1777" t="s">
        <v>267</v>
      </c>
      <c r="E13" s="269"/>
    </row>
    <row r="14" spans="1:6" ht="39" customHeight="1" thickBot="1" x14ac:dyDescent="0.25">
      <c r="A14" s="1753"/>
      <c r="B14" s="1755"/>
      <c r="C14" s="1755"/>
      <c r="D14" s="1778"/>
      <c r="E14" s="269"/>
    </row>
    <row r="15" spans="1:6" ht="21" thickBot="1" x14ac:dyDescent="0.35">
      <c r="A15" s="268">
        <v>1</v>
      </c>
      <c r="B15" s="1227">
        <v>10000</v>
      </c>
      <c r="C15" s="1228">
        <v>2</v>
      </c>
      <c r="D15" s="1229">
        <v>3</v>
      </c>
      <c r="E15" s="263"/>
    </row>
    <row r="16" spans="1:6" ht="43.5" hidden="1" customHeight="1" thickBot="1" x14ac:dyDescent="0.4">
      <c r="A16" s="262" t="s">
        <v>264</v>
      </c>
      <c r="B16" s="261"/>
      <c r="C16" s="260"/>
      <c r="D16" s="259"/>
      <c r="E16" s="11"/>
      <c r="F16" s="257">
        <v>1</v>
      </c>
    </row>
    <row r="17" spans="1:5" ht="46.5" hidden="1" customHeight="1" x14ac:dyDescent="0.4">
      <c r="A17" s="248" t="s">
        <v>263</v>
      </c>
      <c r="B17" s="249">
        <f>C17*$B$15</f>
        <v>84600.000000000015</v>
      </c>
      <c r="C17" s="253">
        <v>8.4600000000000009</v>
      </c>
      <c r="D17" s="251"/>
      <c r="E17" s="119"/>
    </row>
    <row r="18" spans="1:5" ht="24" hidden="1" thickBot="1" x14ac:dyDescent="0.4">
      <c r="A18" s="246" t="s">
        <v>1</v>
      </c>
      <c r="B18" s="256"/>
      <c r="C18" s="240"/>
      <c r="D18" s="251"/>
      <c r="E18" s="119"/>
    </row>
    <row r="19" spans="1:5" ht="39.75" hidden="1" customHeight="1" x14ac:dyDescent="0.4">
      <c r="A19" s="250" t="s">
        <v>262</v>
      </c>
      <c r="B19" s="249">
        <f>C19*$B$15</f>
        <v>81199.999999999985</v>
      </c>
      <c r="C19" s="253">
        <v>8.1199999999999992</v>
      </c>
      <c r="D19" s="251"/>
      <c r="E19" s="119"/>
    </row>
    <row r="20" spans="1:5" ht="24" hidden="1" thickBot="1" x14ac:dyDescent="0.4">
      <c r="A20" s="255" t="s">
        <v>1</v>
      </c>
      <c r="B20" s="254"/>
      <c r="C20" s="240"/>
      <c r="D20" s="251"/>
      <c r="E20" s="119"/>
    </row>
    <row r="21" spans="1:5" ht="41.25" hidden="1" customHeight="1" x14ac:dyDescent="0.4">
      <c r="A21" s="248" t="s">
        <v>261</v>
      </c>
      <c r="B21" s="249">
        <f>C21*$B$15</f>
        <v>89900</v>
      </c>
      <c r="C21" s="253">
        <v>8.99</v>
      </c>
      <c r="D21" s="251"/>
      <c r="E21" s="119"/>
    </row>
    <row r="22" spans="1:5" ht="30" hidden="1" customHeight="1" thickBot="1" x14ac:dyDescent="0.4">
      <c r="A22" s="246" t="s">
        <v>1</v>
      </c>
      <c r="B22" s="252" t="s">
        <v>260</v>
      </c>
      <c r="C22" s="240"/>
      <c r="D22" s="251"/>
      <c r="E22" s="119"/>
    </row>
    <row r="23" spans="1:5" ht="30" hidden="1" customHeight="1" x14ac:dyDescent="0.4">
      <c r="A23" s="250" t="s">
        <v>259</v>
      </c>
      <c r="B23" s="249">
        <f>C23*$B$15</f>
        <v>13899.999999999998</v>
      </c>
      <c r="C23" s="240">
        <f>1.39</f>
        <v>1.39</v>
      </c>
      <c r="D23" s="239">
        <f>C23/1.2*0.2</f>
        <v>0.23166666666666666</v>
      </c>
      <c r="E23" s="238"/>
    </row>
    <row r="24" spans="1:5" ht="30" hidden="1" customHeight="1" x14ac:dyDescent="0.4">
      <c r="A24" s="242" t="s">
        <v>258</v>
      </c>
      <c r="B24" s="244">
        <f t="shared" ref="B24:B36" si="0">C24*$B$15</f>
        <v>19700</v>
      </c>
      <c r="C24" s="240">
        <f>1.97</f>
        <v>1.97</v>
      </c>
      <c r="D24" s="239">
        <f t="shared" ref="D24:D40" si="1">C24/1.2*0.2</f>
        <v>0.32833333333333337</v>
      </c>
      <c r="E24" s="238"/>
    </row>
    <row r="25" spans="1:5" ht="20.100000000000001" hidden="1" customHeight="1" x14ac:dyDescent="0.4">
      <c r="A25" s="242" t="s">
        <v>257</v>
      </c>
      <c r="B25" s="244">
        <f t="shared" si="0"/>
        <v>0</v>
      </c>
      <c r="C25" s="240"/>
      <c r="D25" s="239">
        <f t="shared" si="1"/>
        <v>0</v>
      </c>
      <c r="E25" s="238"/>
    </row>
    <row r="26" spans="1:5" ht="30" hidden="1" customHeight="1" x14ac:dyDescent="0.4">
      <c r="A26" s="242" t="s">
        <v>256</v>
      </c>
      <c r="B26" s="244">
        <f t="shared" si="0"/>
        <v>14400</v>
      </c>
      <c r="C26" s="240">
        <f>1.44</f>
        <v>1.44</v>
      </c>
      <c r="D26" s="239">
        <f t="shared" si="1"/>
        <v>0.24</v>
      </c>
      <c r="E26" s="238"/>
    </row>
    <row r="27" spans="1:5" ht="30" hidden="1" customHeight="1" x14ac:dyDescent="0.4">
      <c r="A27" s="242" t="s">
        <v>255</v>
      </c>
      <c r="B27" s="244">
        <f t="shared" si="0"/>
        <v>14600</v>
      </c>
      <c r="C27" s="240">
        <f>1.46</f>
        <v>1.46</v>
      </c>
      <c r="D27" s="239">
        <f t="shared" si="1"/>
        <v>0.24333333333333337</v>
      </c>
      <c r="E27" s="238"/>
    </row>
    <row r="28" spans="1:5" ht="39" hidden="1" customHeight="1" x14ac:dyDescent="0.4">
      <c r="A28" s="248" t="s">
        <v>254</v>
      </c>
      <c r="B28" s="244"/>
      <c r="C28" s="247">
        <v>12.05</v>
      </c>
      <c r="D28" s="239"/>
      <c r="E28" s="238"/>
    </row>
    <row r="29" spans="1:5" ht="30" hidden="1" customHeight="1" thickBot="1" x14ac:dyDescent="0.4">
      <c r="A29" s="246" t="s">
        <v>1</v>
      </c>
      <c r="B29" s="244"/>
      <c r="C29" s="240"/>
      <c r="D29" s="239"/>
      <c r="E29" s="238"/>
    </row>
    <row r="30" spans="1:5" ht="31.5" hidden="1" customHeight="1" x14ac:dyDescent="0.4">
      <c r="A30" s="242" t="s">
        <v>253</v>
      </c>
      <c r="B30" s="244">
        <f t="shared" si="0"/>
        <v>32000</v>
      </c>
      <c r="C30" s="240">
        <v>3.2</v>
      </c>
      <c r="D30" s="239">
        <f>C30/1.2*0.2</f>
        <v>0.53333333333333344</v>
      </c>
      <c r="E30" s="238"/>
    </row>
    <row r="31" spans="1:5" ht="26.25" hidden="1" customHeight="1" x14ac:dyDescent="0.4">
      <c r="A31" s="242" t="s">
        <v>252</v>
      </c>
      <c r="B31" s="244">
        <f t="shared" si="0"/>
        <v>32000</v>
      </c>
      <c r="C31" s="240">
        <v>3.2</v>
      </c>
      <c r="D31" s="239">
        <f t="shared" si="1"/>
        <v>0.53333333333333344</v>
      </c>
      <c r="E31" s="238"/>
    </row>
    <row r="32" spans="1:5" ht="20.100000000000001" hidden="1" customHeight="1" x14ac:dyDescent="0.4">
      <c r="A32" s="242" t="s">
        <v>251</v>
      </c>
      <c r="B32" s="244">
        <f t="shared" si="0"/>
        <v>2056.7375886524819</v>
      </c>
      <c r="C32" s="240">
        <f>17400/B17</f>
        <v>0.20567375886524819</v>
      </c>
      <c r="D32" s="239">
        <f t="shared" si="1"/>
        <v>3.4278959810874698E-2</v>
      </c>
      <c r="E32" s="238"/>
    </row>
    <row r="33" spans="1:5" ht="30" hidden="1" customHeight="1" x14ac:dyDescent="0.4">
      <c r="A33" s="242" t="s">
        <v>250</v>
      </c>
      <c r="B33" s="244">
        <f t="shared" si="0"/>
        <v>14600</v>
      </c>
      <c r="C33" s="240">
        <f>1.46</f>
        <v>1.46</v>
      </c>
      <c r="D33" s="239">
        <f t="shared" si="1"/>
        <v>0.24333333333333337</v>
      </c>
      <c r="E33" s="238"/>
    </row>
    <row r="34" spans="1:5" ht="20.100000000000001" hidden="1" customHeight="1" x14ac:dyDescent="0.4">
      <c r="A34" s="242" t="s">
        <v>249</v>
      </c>
      <c r="B34" s="244">
        <f t="shared" si="0"/>
        <v>0</v>
      </c>
      <c r="C34" s="240"/>
      <c r="D34" s="239">
        <f t="shared" si="1"/>
        <v>0</v>
      </c>
      <c r="E34" s="238"/>
    </row>
    <row r="35" spans="1:5" ht="30" hidden="1" customHeight="1" x14ac:dyDescent="0.4">
      <c r="A35" s="245" t="s">
        <v>248</v>
      </c>
      <c r="B35" s="244">
        <f t="shared" si="0"/>
        <v>19900</v>
      </c>
      <c r="C35" s="240">
        <f>1.99</f>
        <v>1.99</v>
      </c>
      <c r="D35" s="239">
        <f t="shared" si="1"/>
        <v>0.33166666666666672</v>
      </c>
      <c r="E35" s="238"/>
    </row>
    <row r="36" spans="1:5" ht="26.25" hidden="1" customHeight="1" thickBot="1" x14ac:dyDescent="0.4">
      <c r="A36" s="242" t="s">
        <v>247</v>
      </c>
      <c r="B36" s="243">
        <f t="shared" si="0"/>
        <v>40000</v>
      </c>
      <c r="C36" s="240">
        <v>4</v>
      </c>
      <c r="D36" s="239">
        <f t="shared" si="1"/>
        <v>0.66666666666666674</v>
      </c>
      <c r="E36" s="238"/>
    </row>
    <row r="37" spans="1:5" ht="26.25" hidden="1" customHeight="1" thickBot="1" x14ac:dyDescent="0.4">
      <c r="A37" s="242" t="s">
        <v>246</v>
      </c>
      <c r="B37" s="241"/>
      <c r="C37" s="240">
        <v>3.3</v>
      </c>
      <c r="D37" s="239">
        <f t="shared" si="1"/>
        <v>0.55000000000000004</v>
      </c>
      <c r="E37" s="238"/>
    </row>
    <row r="38" spans="1:5" ht="26.25" hidden="1" customHeight="1" thickBot="1" x14ac:dyDescent="0.4">
      <c r="A38" s="242" t="s">
        <v>245</v>
      </c>
      <c r="B38" s="241"/>
      <c r="C38" s="240">
        <v>3.3</v>
      </c>
      <c r="D38" s="239">
        <f t="shared" si="1"/>
        <v>0.55000000000000004</v>
      </c>
      <c r="E38" s="238"/>
    </row>
    <row r="39" spans="1:5" ht="26.25" hidden="1" customHeight="1" thickBot="1" x14ac:dyDescent="0.4">
      <c r="A39" s="242" t="s">
        <v>244</v>
      </c>
      <c r="B39" s="241"/>
      <c r="C39" s="240">
        <v>2.9</v>
      </c>
      <c r="D39" s="239">
        <f t="shared" si="1"/>
        <v>0.48333333333333334</v>
      </c>
      <c r="E39" s="238"/>
    </row>
    <row r="40" spans="1:5" ht="26.25" hidden="1" customHeight="1" thickBot="1" x14ac:dyDescent="0.4">
      <c r="A40" s="242" t="s">
        <v>243</v>
      </c>
      <c r="B40" s="241"/>
      <c r="C40" s="240">
        <v>3.3</v>
      </c>
      <c r="D40" s="239">
        <f t="shared" si="1"/>
        <v>0.55000000000000004</v>
      </c>
      <c r="E40" s="238"/>
    </row>
    <row r="41" spans="1:5" ht="36.75" hidden="1" customHeight="1" thickBot="1" x14ac:dyDescent="0.4">
      <c r="A41" s="237" t="s">
        <v>242</v>
      </c>
      <c r="B41" s="236"/>
      <c r="C41" s="189"/>
      <c r="D41" s="213"/>
      <c r="E41" s="212"/>
    </row>
    <row r="42" spans="1:5" ht="28.5" hidden="1" thickBot="1" x14ac:dyDescent="0.45">
      <c r="A42" s="187" t="s">
        <v>241</v>
      </c>
      <c r="B42" s="136">
        <f t="shared" ref="B42:B82" si="2">C42*$B$15</f>
        <v>224000</v>
      </c>
      <c r="C42" s="186">
        <v>22.4</v>
      </c>
      <c r="D42" s="213"/>
      <c r="E42" s="212"/>
    </row>
    <row r="43" spans="1:5" ht="29.25" hidden="1" customHeight="1" x14ac:dyDescent="0.45">
      <c r="A43" s="10" t="s">
        <v>1</v>
      </c>
      <c r="B43" s="132">
        <f t="shared" si="2"/>
        <v>1600</v>
      </c>
      <c r="C43" s="186">
        <f>[11]УЗИ!H41</f>
        <v>0.16</v>
      </c>
      <c r="D43" s="184">
        <f>[11]УЗИ!I41</f>
        <v>0</v>
      </c>
      <c r="E43" s="172"/>
    </row>
    <row r="44" spans="1:5" ht="28.5" hidden="1" thickBot="1" x14ac:dyDescent="0.45">
      <c r="A44" s="7" t="s">
        <v>0</v>
      </c>
      <c r="B44" s="128">
        <f t="shared" si="2"/>
        <v>225600</v>
      </c>
      <c r="C44" s="6">
        <f>SUM(C42:C43)</f>
        <v>22.56</v>
      </c>
      <c r="D44" s="216">
        <f>SUM(D42:D43)</f>
        <v>0</v>
      </c>
      <c r="E44" s="209"/>
    </row>
    <row r="45" spans="1:5" ht="24" hidden="1" customHeight="1" x14ac:dyDescent="0.45">
      <c r="A45" s="187" t="s">
        <v>240</v>
      </c>
      <c r="B45" s="136">
        <f t="shared" si="2"/>
        <v>113100</v>
      </c>
      <c r="C45" s="189">
        <v>11.31</v>
      </c>
      <c r="D45" s="231"/>
      <c r="E45" s="230"/>
    </row>
    <row r="46" spans="1:5" ht="30" hidden="1" customHeight="1" x14ac:dyDescent="0.45">
      <c r="A46" s="10" t="s">
        <v>1</v>
      </c>
      <c r="B46" s="152">
        <f t="shared" si="2"/>
        <v>1400.0000000000002</v>
      </c>
      <c r="C46" s="189">
        <f>[11]УЗИ!H155</f>
        <v>0.14000000000000001</v>
      </c>
      <c r="D46" s="233">
        <f>[11]УЗИ!I155</f>
        <v>0</v>
      </c>
      <c r="E46" s="232"/>
    </row>
    <row r="47" spans="1:5" ht="33" hidden="1" customHeight="1" thickBot="1" x14ac:dyDescent="0.45">
      <c r="A47" s="7" t="s">
        <v>0</v>
      </c>
      <c r="B47" s="128">
        <f t="shared" si="2"/>
        <v>114500.00000000001</v>
      </c>
      <c r="C47" s="6">
        <f>SUM(C45:C46)</f>
        <v>11.450000000000001</v>
      </c>
      <c r="D47" s="233">
        <f>SUM(D45:D46)</f>
        <v>0</v>
      </c>
      <c r="E47" s="232"/>
    </row>
    <row r="48" spans="1:5" ht="25.5" hidden="1" customHeight="1" x14ac:dyDescent="0.45">
      <c r="A48" s="187" t="s">
        <v>239</v>
      </c>
      <c r="B48" s="136">
        <f t="shared" si="2"/>
        <v>44400.000000000007</v>
      </c>
      <c r="C48" s="186">
        <v>4.4400000000000004</v>
      </c>
      <c r="D48" s="231"/>
      <c r="E48" s="230"/>
    </row>
    <row r="49" spans="1:6" ht="30.75" hidden="1" customHeight="1" x14ac:dyDescent="0.45">
      <c r="A49" s="10" t="s">
        <v>1</v>
      </c>
      <c r="B49" s="132">
        <f t="shared" si="2"/>
        <v>1200</v>
      </c>
      <c r="C49" s="186">
        <f>[11]УЗИ!H60</f>
        <v>0.12</v>
      </c>
      <c r="D49" s="184">
        <f>[11]УЗИ!I60</f>
        <v>0</v>
      </c>
      <c r="E49" s="172"/>
    </row>
    <row r="50" spans="1:6" ht="28.5" hidden="1" thickBot="1" x14ac:dyDescent="0.45">
      <c r="A50" s="7" t="s">
        <v>0</v>
      </c>
      <c r="B50" s="128">
        <f t="shared" si="2"/>
        <v>45600.000000000007</v>
      </c>
      <c r="C50" s="6">
        <f>SUM(C48:C49)</f>
        <v>4.5600000000000005</v>
      </c>
      <c r="D50" s="216">
        <f>SUM(D48:D49)</f>
        <v>0</v>
      </c>
      <c r="E50" s="209"/>
    </row>
    <row r="51" spans="1:6" ht="30.75" hidden="1" customHeight="1" x14ac:dyDescent="0.45">
      <c r="A51" s="187" t="s">
        <v>238</v>
      </c>
      <c r="B51" s="136">
        <f t="shared" si="2"/>
        <v>67200</v>
      </c>
      <c r="C51" s="186">
        <v>6.72</v>
      </c>
      <c r="D51" s="184"/>
      <c r="E51" s="172"/>
    </row>
    <row r="52" spans="1:6" ht="26.25" hidden="1" customHeight="1" x14ac:dyDescent="0.45">
      <c r="A52" s="10" t="s">
        <v>1</v>
      </c>
      <c r="B52" s="132">
        <f t="shared" si="2"/>
        <v>1400.0000000000002</v>
      </c>
      <c r="C52" s="186">
        <f>[11]УЗИ!H70</f>
        <v>0.14000000000000001</v>
      </c>
      <c r="D52" s="184">
        <f>[11]УЗИ!I70</f>
        <v>0</v>
      </c>
      <c r="E52" s="172"/>
    </row>
    <row r="53" spans="1:6" ht="28.5" hidden="1" thickBot="1" x14ac:dyDescent="0.45">
      <c r="A53" s="7" t="s">
        <v>0</v>
      </c>
      <c r="B53" s="128">
        <f t="shared" si="2"/>
        <v>68600</v>
      </c>
      <c r="C53" s="6">
        <f>SUM(C51:C52)</f>
        <v>6.8599999999999994</v>
      </c>
      <c r="D53" s="216">
        <f>SUM(D51:D52)</f>
        <v>0</v>
      </c>
      <c r="E53" s="209"/>
    </row>
    <row r="54" spans="1:6" ht="28.5" hidden="1" thickBot="1" x14ac:dyDescent="0.45">
      <c r="A54" s="187" t="s">
        <v>237</v>
      </c>
      <c r="B54" s="136">
        <f t="shared" si="2"/>
        <v>67200</v>
      </c>
      <c r="C54" s="186">
        <v>6.72</v>
      </c>
      <c r="D54" s="184"/>
      <c r="E54" s="172"/>
    </row>
    <row r="55" spans="1:6" ht="28.5" hidden="1" thickBot="1" x14ac:dyDescent="0.45">
      <c r="A55" s="10" t="s">
        <v>1</v>
      </c>
      <c r="B55" s="132">
        <f t="shared" si="2"/>
        <v>1200</v>
      </c>
      <c r="C55" s="186">
        <f>[11]УЗИ!H79</f>
        <v>0.12</v>
      </c>
      <c r="D55" s="184">
        <f>[11]УЗИ!I79</f>
        <v>0</v>
      </c>
      <c r="E55" s="172"/>
    </row>
    <row r="56" spans="1:6" ht="28.5" hidden="1" thickBot="1" x14ac:dyDescent="0.45">
      <c r="A56" s="7" t="s">
        <v>0</v>
      </c>
      <c r="B56" s="128">
        <f t="shared" si="2"/>
        <v>68400</v>
      </c>
      <c r="C56" s="6">
        <f>SUM(C54:C55)</f>
        <v>6.84</v>
      </c>
      <c r="D56" s="216">
        <f>SUM(D54:D55)</f>
        <v>0</v>
      </c>
      <c r="E56" s="209"/>
    </row>
    <row r="57" spans="1:6" ht="28.5" hidden="1" thickBot="1" x14ac:dyDescent="0.45">
      <c r="A57" s="187" t="s">
        <v>236</v>
      </c>
      <c r="B57" s="154">
        <f t="shared" si="2"/>
        <v>80900</v>
      </c>
      <c r="C57" s="186">
        <v>8.09</v>
      </c>
      <c r="D57" s="184"/>
      <c r="E57" s="172"/>
      <c r="F57" s="12">
        <v>2</v>
      </c>
    </row>
    <row r="58" spans="1:6" ht="30" hidden="1" customHeight="1" x14ac:dyDescent="0.45">
      <c r="A58" s="10" t="s">
        <v>1</v>
      </c>
      <c r="B58" s="132">
        <f t="shared" si="2"/>
        <v>1200</v>
      </c>
      <c r="C58" s="186">
        <f>[11]УЗИ!H89</f>
        <v>0.12</v>
      </c>
      <c r="D58" s="184">
        <f>[11]УЗИ!I89</f>
        <v>0</v>
      </c>
      <c r="E58" s="172"/>
    </row>
    <row r="59" spans="1:6" ht="28.5" hidden="1" thickBot="1" x14ac:dyDescent="0.45">
      <c r="A59" s="7" t="s">
        <v>0</v>
      </c>
      <c r="B59" s="152">
        <f t="shared" si="2"/>
        <v>82099.999999999985</v>
      </c>
      <c r="C59" s="6">
        <f>SUM(C57:C58)</f>
        <v>8.2099999999999991</v>
      </c>
      <c r="D59" s="216">
        <f>SUM(D57:D58)</f>
        <v>0</v>
      </c>
      <c r="E59" s="209"/>
    </row>
    <row r="60" spans="1:6" ht="51.75" hidden="1" customHeight="1" x14ac:dyDescent="0.45">
      <c r="A60" s="218" t="s">
        <v>235</v>
      </c>
      <c r="B60" s="136">
        <f t="shared" si="2"/>
        <v>134900</v>
      </c>
      <c r="C60" s="228">
        <v>13.49</v>
      </c>
      <c r="D60" s="184"/>
      <c r="E60" s="172"/>
    </row>
    <row r="61" spans="1:6" ht="34.5" hidden="1" customHeight="1" thickBot="1" x14ac:dyDescent="0.45">
      <c r="A61" s="10" t="s">
        <v>1</v>
      </c>
      <c r="B61" s="128">
        <f t="shared" si="2"/>
        <v>1600</v>
      </c>
      <c r="C61" s="228">
        <f>[11]УЗИ!H98</f>
        <v>0.16</v>
      </c>
      <c r="D61" s="184">
        <f>[11]УЗИ!I98</f>
        <v>0</v>
      </c>
      <c r="E61" s="172"/>
    </row>
    <row r="62" spans="1:6" ht="32.25" hidden="1" customHeight="1" thickBot="1" x14ac:dyDescent="0.45">
      <c r="A62" s="7" t="s">
        <v>0</v>
      </c>
      <c r="B62" s="224">
        <f t="shared" si="2"/>
        <v>136500</v>
      </c>
      <c r="C62" s="6">
        <f>SUM(C60:C61)</f>
        <v>13.65</v>
      </c>
      <c r="D62" s="216">
        <f>SUM(D60:D61)</f>
        <v>0</v>
      </c>
      <c r="E62" s="209"/>
    </row>
    <row r="63" spans="1:6" ht="30" hidden="1" customHeight="1" x14ac:dyDescent="0.45">
      <c r="A63" s="187" t="s">
        <v>234</v>
      </c>
      <c r="B63" s="136">
        <f t="shared" si="2"/>
        <v>113100</v>
      </c>
      <c r="C63" s="186">
        <v>11.31</v>
      </c>
      <c r="D63" s="184"/>
      <c r="E63" s="172"/>
    </row>
    <row r="64" spans="1:6" ht="30.75" hidden="1" customHeight="1" x14ac:dyDescent="0.45">
      <c r="A64" s="10" t="s">
        <v>1</v>
      </c>
      <c r="B64" s="132">
        <f t="shared" si="2"/>
        <v>1400.0000000000002</v>
      </c>
      <c r="C64" s="186">
        <f>[11]УЗИ!H107</f>
        <v>0.14000000000000001</v>
      </c>
      <c r="D64" s="184">
        <f>[11]УЗИ!I107</f>
        <v>0</v>
      </c>
      <c r="E64" s="172"/>
    </row>
    <row r="65" spans="1:5" ht="28.5" hidden="1" thickBot="1" x14ac:dyDescent="0.45">
      <c r="A65" s="7" t="s">
        <v>0</v>
      </c>
      <c r="B65" s="128">
        <f t="shared" si="2"/>
        <v>114500.00000000001</v>
      </c>
      <c r="C65" s="6">
        <f>SUM(C63:C64)</f>
        <v>11.450000000000001</v>
      </c>
      <c r="D65" s="216">
        <f>SUM(D63:D64)</f>
        <v>0</v>
      </c>
      <c r="E65" s="209"/>
    </row>
    <row r="66" spans="1:5" ht="56.25" hidden="1" thickBot="1" x14ac:dyDescent="0.45">
      <c r="A66" s="218" t="s">
        <v>233</v>
      </c>
      <c r="B66" s="136">
        <f t="shared" si="2"/>
        <v>113100</v>
      </c>
      <c r="C66" s="186">
        <v>11.31</v>
      </c>
      <c r="D66" s="184"/>
      <c r="E66" s="172"/>
    </row>
    <row r="67" spans="1:5" ht="27" hidden="1" customHeight="1" x14ac:dyDescent="0.45">
      <c r="A67" s="10" t="s">
        <v>1</v>
      </c>
      <c r="B67" s="132">
        <f t="shared" si="2"/>
        <v>1400.0000000000002</v>
      </c>
      <c r="C67" s="228">
        <f>[11]УЗИ!H116</f>
        <v>0.14000000000000001</v>
      </c>
      <c r="D67" s="184">
        <f>[11]УЗИ!I116</f>
        <v>0</v>
      </c>
      <c r="E67" s="172"/>
    </row>
    <row r="68" spans="1:5" ht="28.5" hidden="1" thickBot="1" x14ac:dyDescent="0.45">
      <c r="A68" s="7" t="s">
        <v>0</v>
      </c>
      <c r="B68" s="128">
        <f t="shared" si="2"/>
        <v>114500.00000000001</v>
      </c>
      <c r="C68" s="6">
        <f>SUM(C66:C67)</f>
        <v>11.450000000000001</v>
      </c>
      <c r="D68" s="216">
        <f>SUM(D66:D67)</f>
        <v>0</v>
      </c>
      <c r="E68" s="209"/>
    </row>
    <row r="69" spans="1:5" ht="28.5" hidden="1" thickBot="1" x14ac:dyDescent="0.45">
      <c r="A69" s="187" t="s">
        <v>232</v>
      </c>
      <c r="B69" s="136">
        <f t="shared" si="2"/>
        <v>113100</v>
      </c>
      <c r="C69" s="186">
        <v>11.31</v>
      </c>
      <c r="D69" s="184"/>
      <c r="E69" s="172"/>
    </row>
    <row r="70" spans="1:5" ht="32.25" hidden="1" customHeight="1" x14ac:dyDescent="0.45">
      <c r="A70" s="10" t="s">
        <v>1</v>
      </c>
      <c r="B70" s="132">
        <f t="shared" si="2"/>
        <v>1200</v>
      </c>
      <c r="C70" s="186">
        <f>[11]УЗИ!H126</f>
        <v>0.12</v>
      </c>
      <c r="D70" s="184">
        <f>[11]УЗИ!I126</f>
        <v>0</v>
      </c>
      <c r="E70" s="172"/>
    </row>
    <row r="71" spans="1:5" ht="28.5" hidden="1" thickBot="1" x14ac:dyDescent="0.45">
      <c r="A71" s="7" t="s">
        <v>0</v>
      </c>
      <c r="B71" s="128">
        <f t="shared" si="2"/>
        <v>114300</v>
      </c>
      <c r="C71" s="6">
        <f>SUM(C69:C70)</f>
        <v>11.43</v>
      </c>
      <c r="D71" s="216">
        <f>SUM(D69:D70)</f>
        <v>0</v>
      </c>
      <c r="E71" s="209"/>
    </row>
    <row r="72" spans="1:5" ht="30" hidden="1" customHeight="1" x14ac:dyDescent="0.45">
      <c r="A72" s="187" t="s">
        <v>231</v>
      </c>
      <c r="B72" s="136">
        <f t="shared" si="2"/>
        <v>44400.000000000007</v>
      </c>
      <c r="C72" s="186">
        <v>4.4400000000000004</v>
      </c>
      <c r="D72" s="184"/>
      <c r="E72" s="172"/>
    </row>
    <row r="73" spans="1:5" ht="34.5" hidden="1" customHeight="1" x14ac:dyDescent="0.45">
      <c r="A73" s="10" t="s">
        <v>1</v>
      </c>
      <c r="B73" s="132">
        <f t="shared" si="2"/>
        <v>1200</v>
      </c>
      <c r="C73" s="186">
        <f>[11]УЗИ!H135</f>
        <v>0.12</v>
      </c>
      <c r="D73" s="217">
        <f>[11]УЗИ!I135</f>
        <v>0</v>
      </c>
      <c r="E73" s="227"/>
    </row>
    <row r="74" spans="1:5" ht="31.5" hidden="1" customHeight="1" thickBot="1" x14ac:dyDescent="0.45">
      <c r="A74" s="7" t="s">
        <v>0</v>
      </c>
      <c r="B74" s="128">
        <f t="shared" si="2"/>
        <v>45600.000000000007</v>
      </c>
      <c r="C74" s="6">
        <f>SUM(C72:C73)</f>
        <v>4.5600000000000005</v>
      </c>
      <c r="D74" s="216">
        <f>SUM(D72:D73)</f>
        <v>0</v>
      </c>
      <c r="E74" s="209"/>
    </row>
    <row r="75" spans="1:5" ht="53.25" hidden="1" customHeight="1" x14ac:dyDescent="0.45">
      <c r="A75" s="218" t="s">
        <v>230</v>
      </c>
      <c r="B75" s="136">
        <f t="shared" si="2"/>
        <v>90300</v>
      </c>
      <c r="C75" s="186">
        <v>9.0299999999999994</v>
      </c>
      <c r="D75" s="184"/>
      <c r="E75" s="172"/>
    </row>
    <row r="76" spans="1:5" ht="39" hidden="1" customHeight="1" x14ac:dyDescent="0.45">
      <c r="A76" s="10" t="s">
        <v>1</v>
      </c>
      <c r="B76" s="132">
        <f t="shared" si="2"/>
        <v>1400.0000000000002</v>
      </c>
      <c r="C76" s="186">
        <f>[11]УЗИ!H145</f>
        <v>0.14000000000000001</v>
      </c>
      <c r="D76" s="184">
        <f>[11]УЗИ!I145</f>
        <v>0</v>
      </c>
      <c r="E76" s="172"/>
    </row>
    <row r="77" spans="1:5" ht="32.25" hidden="1" customHeight="1" thickBot="1" x14ac:dyDescent="0.45">
      <c r="A77" s="7" t="s">
        <v>0</v>
      </c>
      <c r="B77" s="128">
        <f t="shared" si="2"/>
        <v>91700</v>
      </c>
      <c r="C77" s="6">
        <f>SUM(C75:C76)</f>
        <v>9.17</v>
      </c>
      <c r="D77" s="216">
        <f>SUM(D75:D76)</f>
        <v>0</v>
      </c>
      <c r="E77" s="209"/>
    </row>
    <row r="78" spans="1:5" ht="55.5" customHeight="1" x14ac:dyDescent="0.4">
      <c r="A78" s="218" t="s">
        <v>511</v>
      </c>
      <c r="B78" s="136">
        <f t="shared" si="2"/>
        <v>349400</v>
      </c>
      <c r="C78" s="186">
        <v>34.94</v>
      </c>
      <c r="D78" s="184"/>
      <c r="E78" s="172"/>
    </row>
    <row r="79" spans="1:5" ht="36.75" customHeight="1" x14ac:dyDescent="0.4">
      <c r="A79" s="10" t="s">
        <v>1</v>
      </c>
      <c r="B79" s="132">
        <f t="shared" si="2"/>
        <v>1409</v>
      </c>
      <c r="C79" s="186">
        <f>[11]УЗИ!H299</f>
        <v>0.1409</v>
      </c>
      <c r="D79" s="184">
        <f>[11]УЗИ!I169</f>
        <v>0</v>
      </c>
      <c r="E79" s="15"/>
    </row>
    <row r="80" spans="1:5" ht="34.5" customHeight="1" thickBot="1" x14ac:dyDescent="0.45">
      <c r="A80" s="7" t="s">
        <v>0</v>
      </c>
      <c r="B80" s="128">
        <f t="shared" si="2"/>
        <v>350809</v>
      </c>
      <c r="C80" s="6">
        <f>SUM(C78:C79)</f>
        <v>35.0809</v>
      </c>
      <c r="D80" s="216">
        <f>SUM(D78:D79)</f>
        <v>0</v>
      </c>
      <c r="E80" s="15"/>
    </row>
    <row r="81" spans="1:6" ht="60.75" customHeight="1" x14ac:dyDescent="0.4">
      <c r="A81" s="170" t="s">
        <v>512</v>
      </c>
      <c r="B81" s="136">
        <f t="shared" si="2"/>
        <v>117500</v>
      </c>
      <c r="C81" s="197">
        <v>11.75</v>
      </c>
      <c r="D81" s="184"/>
      <c r="E81" s="15"/>
    </row>
    <row r="82" spans="1:6" ht="28.5" customHeight="1" x14ac:dyDescent="0.4">
      <c r="A82" s="10" t="s">
        <v>1</v>
      </c>
      <c r="B82" s="132">
        <f t="shared" si="2"/>
        <v>3000</v>
      </c>
      <c r="C82" s="197">
        <f>[11]УЗИ!H315</f>
        <v>0.3</v>
      </c>
      <c r="D82" s="226">
        <f>[11]УЗИ!I270</f>
        <v>0</v>
      </c>
      <c r="E82" s="15"/>
    </row>
    <row r="83" spans="1:6" ht="37.5" customHeight="1" thickBot="1" x14ac:dyDescent="0.45">
      <c r="A83" s="7" t="s">
        <v>0</v>
      </c>
      <c r="B83" s="128">
        <f>C83*$B$15</f>
        <v>120500</v>
      </c>
      <c r="C83" s="6">
        <f>SUM(C81:C82)</f>
        <v>12.05</v>
      </c>
      <c r="D83" s="216">
        <f>SUM(D81:D82)</f>
        <v>0</v>
      </c>
      <c r="E83" s="15"/>
    </row>
    <row r="84" spans="1:6" ht="27.75" customHeight="1" thickBot="1" x14ac:dyDescent="0.45">
      <c r="A84" s="170" t="s">
        <v>513</v>
      </c>
      <c r="B84" s="224"/>
      <c r="C84" s="6">
        <v>8.6300000000000008</v>
      </c>
      <c r="D84" s="216"/>
      <c r="E84" s="15"/>
    </row>
    <row r="85" spans="1:6" ht="31.5" customHeight="1" thickBot="1" x14ac:dyDescent="0.45">
      <c r="A85" s="10" t="s">
        <v>1</v>
      </c>
      <c r="B85" s="224"/>
      <c r="C85" s="222">
        <f>[11]УЗИ!H309</f>
        <v>0.23</v>
      </c>
      <c r="D85" s="216">
        <f>[11]УЗИ!I285</f>
        <v>0</v>
      </c>
      <c r="E85" s="15"/>
    </row>
    <row r="86" spans="1:6" ht="33.75" customHeight="1" thickBot="1" x14ac:dyDescent="0.45">
      <c r="A86" s="7" t="s">
        <v>0</v>
      </c>
      <c r="B86" s="224"/>
      <c r="C86" s="6">
        <f>SUM(C84:C85)</f>
        <v>8.8600000000000012</v>
      </c>
      <c r="D86" s="216">
        <f>SUM(D84:D85)</f>
        <v>0</v>
      </c>
      <c r="E86" s="15"/>
    </row>
    <row r="87" spans="1:6" ht="81" hidden="1" customHeight="1" thickBot="1" x14ac:dyDescent="0.45">
      <c r="A87" s="218" t="s">
        <v>225</v>
      </c>
      <c r="B87" s="224"/>
      <c r="C87" s="6">
        <v>13.44</v>
      </c>
      <c r="D87" s="216"/>
      <c r="E87" s="15"/>
    </row>
    <row r="88" spans="1:6" ht="26.25" hidden="1" customHeight="1" thickBot="1" x14ac:dyDescent="0.45">
      <c r="A88" s="10" t="s">
        <v>1</v>
      </c>
      <c r="B88" s="224"/>
      <c r="C88" s="6">
        <f>[11]УЗИ!H291</f>
        <v>0.28999999999999998</v>
      </c>
      <c r="D88" s="216">
        <f>[11]УЗИ!I291</f>
        <v>0</v>
      </c>
      <c r="E88" s="15"/>
    </row>
    <row r="89" spans="1:6" ht="31.5" hidden="1" customHeight="1" thickBot="1" x14ac:dyDescent="0.45">
      <c r="A89" s="7" t="s">
        <v>0</v>
      </c>
      <c r="B89" s="224"/>
      <c r="C89" s="6">
        <f>SUM(C87:C88)</f>
        <v>13.729999999999999</v>
      </c>
      <c r="D89" s="216">
        <f>SUM(D87:D88)</f>
        <v>0</v>
      </c>
      <c r="E89" s="15"/>
    </row>
    <row r="90" spans="1:6" ht="39.75" customHeight="1" thickBot="1" x14ac:dyDescent="0.45">
      <c r="A90" s="191" t="s">
        <v>224</v>
      </c>
      <c r="B90" s="214"/>
      <c r="C90" s="189"/>
      <c r="D90" s="213"/>
      <c r="E90" s="15"/>
      <c r="F90" s="14">
        <v>3</v>
      </c>
    </row>
    <row r="91" spans="1:6" ht="40.5" hidden="1" customHeight="1" x14ac:dyDescent="0.45">
      <c r="A91" s="187" t="s">
        <v>223</v>
      </c>
      <c r="B91" s="136">
        <f>C91*$B$15</f>
        <v>125000</v>
      </c>
      <c r="C91" s="186">
        <v>12.5</v>
      </c>
      <c r="D91" s="18"/>
      <c r="E91" s="15"/>
    </row>
    <row r="92" spans="1:6" ht="39" hidden="1" customHeight="1" x14ac:dyDescent="0.45">
      <c r="A92" s="10" t="s">
        <v>1</v>
      </c>
      <c r="B92" s="132">
        <f>C92*$B$15</f>
        <v>2600</v>
      </c>
      <c r="C92" s="186">
        <f>[11]УЗИ!H176</f>
        <v>0.26</v>
      </c>
      <c r="D92" s="184">
        <f>[11]УЗИ!I176</f>
        <v>0.02</v>
      </c>
      <c r="E92" s="15"/>
    </row>
    <row r="93" spans="1:6" ht="39" hidden="1" customHeight="1" thickBot="1" x14ac:dyDescent="0.45">
      <c r="A93" s="7" t="s">
        <v>0</v>
      </c>
      <c r="B93" s="128">
        <f>C93*$B$15</f>
        <v>127600</v>
      </c>
      <c r="C93" s="6">
        <f>SUM(C91:C92)</f>
        <v>12.76</v>
      </c>
      <c r="D93" s="216">
        <f>SUM(D91:D92)</f>
        <v>0.02</v>
      </c>
      <c r="E93" s="15"/>
    </row>
    <row r="94" spans="1:6" ht="34.5" hidden="1" customHeight="1" x14ac:dyDescent="0.45">
      <c r="A94" s="187" t="s">
        <v>222</v>
      </c>
      <c r="B94" s="136">
        <f t="shared" ref="B94:B114" si="3">C94*$B$15</f>
        <v>33300</v>
      </c>
      <c r="C94" s="186">
        <v>3.33</v>
      </c>
      <c r="D94" s="184"/>
      <c r="E94" s="15"/>
    </row>
    <row r="95" spans="1:6" ht="34.5" hidden="1" customHeight="1" x14ac:dyDescent="0.45">
      <c r="A95" s="10" t="s">
        <v>1</v>
      </c>
      <c r="B95" s="132">
        <f t="shared" si="3"/>
        <v>900</v>
      </c>
      <c r="C95" s="186">
        <f>[11]УЗИ!H204</f>
        <v>0.09</v>
      </c>
      <c r="D95" s="184">
        <f>[11]УЗИ!I204</f>
        <v>0.01</v>
      </c>
      <c r="E95" s="15"/>
    </row>
    <row r="96" spans="1:6" ht="25.5" hidden="1" customHeight="1" thickBot="1" x14ac:dyDescent="0.45">
      <c r="A96" s="7" t="s">
        <v>0</v>
      </c>
      <c r="B96" s="128">
        <f t="shared" si="3"/>
        <v>34200</v>
      </c>
      <c r="C96" s="6">
        <f>SUM(C94:C95)</f>
        <v>3.42</v>
      </c>
      <c r="D96" s="216">
        <f>SUM(D94:D95)</f>
        <v>0.01</v>
      </c>
      <c r="E96" s="15"/>
    </row>
    <row r="97" spans="1:6" ht="42" hidden="1" customHeight="1" x14ac:dyDescent="0.45">
      <c r="A97" s="187" t="s">
        <v>221</v>
      </c>
      <c r="B97" s="136">
        <f t="shared" si="3"/>
        <v>261200</v>
      </c>
      <c r="C97" s="186">
        <v>26.12</v>
      </c>
      <c r="D97" s="184"/>
      <c r="E97" s="15"/>
    </row>
    <row r="98" spans="1:6" ht="42" hidden="1" customHeight="1" x14ac:dyDescent="0.45">
      <c r="A98" s="10" t="s">
        <v>1</v>
      </c>
      <c r="B98" s="132">
        <f t="shared" si="3"/>
        <v>20500</v>
      </c>
      <c r="C98" s="186">
        <f>[11]УЗИ!H212</f>
        <v>2.0499999999999998</v>
      </c>
      <c r="D98" s="184">
        <f>[11]УЗИ!I212</f>
        <v>0.2</v>
      </c>
      <c r="E98" s="22"/>
      <c r="F98" s="210"/>
    </row>
    <row r="99" spans="1:6" ht="35.25" hidden="1" customHeight="1" thickBot="1" x14ac:dyDescent="0.45">
      <c r="A99" s="7" t="s">
        <v>0</v>
      </c>
      <c r="B99" s="128">
        <f t="shared" si="3"/>
        <v>281700</v>
      </c>
      <c r="C99" s="6">
        <f>SUM(C97:C98)</f>
        <v>28.17</v>
      </c>
      <c r="D99" s="216">
        <f>SUM(D97:D98)</f>
        <v>0.2</v>
      </c>
      <c r="E99" s="22"/>
    </row>
    <row r="100" spans="1:6" ht="50.25" hidden="1" customHeight="1" x14ac:dyDescent="0.45">
      <c r="A100" s="187" t="s">
        <v>220</v>
      </c>
      <c r="B100" s="221"/>
      <c r="C100" s="222">
        <f>C97</f>
        <v>26.12</v>
      </c>
      <c r="D100" s="216"/>
      <c r="E100" s="15"/>
    </row>
    <row r="101" spans="1:6" ht="39" hidden="1" customHeight="1" x14ac:dyDescent="0.45">
      <c r="A101" s="10" t="s">
        <v>1</v>
      </c>
      <c r="B101" s="221"/>
      <c r="C101" s="222">
        <f>[11]УЗИ!H226</f>
        <v>0.3</v>
      </c>
      <c r="D101" s="216">
        <f>[11]УЗИ!I226</f>
        <v>0.03</v>
      </c>
      <c r="E101" s="15"/>
    </row>
    <row r="102" spans="1:6" ht="36.75" hidden="1" customHeight="1" thickBot="1" x14ac:dyDescent="0.45">
      <c r="A102" s="7" t="s">
        <v>0</v>
      </c>
      <c r="B102" s="221"/>
      <c r="C102" s="6">
        <f>C100+C101</f>
        <v>26.42</v>
      </c>
      <c r="D102" s="216"/>
      <c r="E102" s="15"/>
    </row>
    <row r="103" spans="1:6" ht="40.5" hidden="1" customHeight="1" x14ac:dyDescent="0.45">
      <c r="A103" s="187" t="s">
        <v>219</v>
      </c>
      <c r="B103" s="136">
        <f t="shared" si="3"/>
        <v>37000</v>
      </c>
      <c r="C103" s="186">
        <v>3.7</v>
      </c>
      <c r="D103" s="184"/>
      <c r="E103" s="15"/>
      <c r="F103" s="15"/>
    </row>
    <row r="104" spans="1:6" ht="39.75" hidden="1" customHeight="1" x14ac:dyDescent="0.45">
      <c r="A104" s="10" t="s">
        <v>1</v>
      </c>
      <c r="B104" s="132">
        <f t="shared" si="3"/>
        <v>1000</v>
      </c>
      <c r="C104" s="186">
        <f>[11]УЗИ!H237</f>
        <v>0.1</v>
      </c>
      <c r="D104" s="184">
        <f>[11]УЗИ!I237</f>
        <v>0.01</v>
      </c>
      <c r="E104" s="15"/>
    </row>
    <row r="105" spans="1:6" ht="39" hidden="1" customHeight="1" thickBot="1" x14ac:dyDescent="0.45">
      <c r="A105" s="7" t="s">
        <v>0</v>
      </c>
      <c r="B105" s="128">
        <f t="shared" si="3"/>
        <v>38000</v>
      </c>
      <c r="C105" s="6">
        <f>SUM(C103:C104)</f>
        <v>3.8000000000000003</v>
      </c>
      <c r="D105" s="216">
        <f>SUM(D103:D104)</f>
        <v>0.01</v>
      </c>
      <c r="E105" s="209"/>
    </row>
    <row r="106" spans="1:6" ht="36" hidden="1" customHeight="1" x14ac:dyDescent="0.45">
      <c r="A106" s="220" t="s">
        <v>218</v>
      </c>
      <c r="B106" s="136">
        <f t="shared" si="3"/>
        <v>134000</v>
      </c>
      <c r="C106" s="186">
        <v>13.4</v>
      </c>
      <c r="D106" s="184"/>
      <c r="E106" s="172"/>
    </row>
    <row r="107" spans="1:6" ht="34.5" hidden="1" customHeight="1" x14ac:dyDescent="0.45">
      <c r="A107" s="10" t="s">
        <v>1</v>
      </c>
      <c r="B107" s="132">
        <f t="shared" si="3"/>
        <v>2600</v>
      </c>
      <c r="C107" s="186">
        <f>[11]УЗИ!H251</f>
        <v>0.26</v>
      </c>
      <c r="D107" s="184">
        <f>[11]УЗИ!I251</f>
        <v>0.02</v>
      </c>
      <c r="E107" s="172"/>
    </row>
    <row r="108" spans="1:6" ht="30.75" hidden="1" customHeight="1" thickBot="1" x14ac:dyDescent="0.45">
      <c r="A108" s="7" t="s">
        <v>0</v>
      </c>
      <c r="B108" s="128">
        <f t="shared" si="3"/>
        <v>136600</v>
      </c>
      <c r="C108" s="6">
        <f>SUM(C106:C107)</f>
        <v>13.66</v>
      </c>
      <c r="D108" s="216">
        <f>SUM(D106:D107)</f>
        <v>0.02</v>
      </c>
      <c r="E108" s="209"/>
    </row>
    <row r="109" spans="1:6" ht="37.5" hidden="1" customHeight="1" x14ac:dyDescent="0.45">
      <c r="A109" s="218" t="s">
        <v>217</v>
      </c>
      <c r="B109" s="136">
        <f t="shared" si="3"/>
        <v>53600</v>
      </c>
      <c r="C109" s="186">
        <v>5.36</v>
      </c>
      <c r="D109" s="184"/>
      <c r="E109" s="172"/>
    </row>
    <row r="110" spans="1:6" ht="36.75" hidden="1" customHeight="1" x14ac:dyDescent="0.45">
      <c r="A110" s="10" t="s">
        <v>1</v>
      </c>
      <c r="B110" s="132">
        <f t="shared" si="3"/>
        <v>7300</v>
      </c>
      <c r="C110" s="186">
        <f>[11]УЗИ!H260</f>
        <v>0.73</v>
      </c>
      <c r="D110" s="184">
        <f>[11]УЗИ!I260</f>
        <v>0.06</v>
      </c>
      <c r="E110" s="172"/>
    </row>
    <row r="111" spans="1:6" ht="33.75" hidden="1" customHeight="1" thickBot="1" x14ac:dyDescent="0.45">
      <c r="A111" s="7" t="s">
        <v>0</v>
      </c>
      <c r="B111" s="128">
        <f t="shared" si="3"/>
        <v>60900</v>
      </c>
      <c r="C111" s="6">
        <f>SUM(C109:C110)</f>
        <v>6.09</v>
      </c>
      <c r="D111" s="216">
        <f>SUM(D109:D110)</f>
        <v>0.06</v>
      </c>
      <c r="E111" s="209"/>
    </row>
    <row r="112" spans="1:6" ht="54.75" customHeight="1" x14ac:dyDescent="0.4">
      <c r="A112" s="218" t="s">
        <v>514</v>
      </c>
      <c r="B112" s="136">
        <f t="shared" si="3"/>
        <v>168000</v>
      </c>
      <c r="C112" s="6">
        <v>16.8</v>
      </c>
      <c r="D112" s="216"/>
      <c r="E112" s="209"/>
    </row>
    <row r="113" spans="1:5" ht="31.5" customHeight="1" x14ac:dyDescent="0.4">
      <c r="A113" s="10" t="s">
        <v>1</v>
      </c>
      <c r="B113" s="132">
        <f t="shared" si="3"/>
        <v>2300</v>
      </c>
      <c r="C113" s="186">
        <f>[11]УЗИ!H322</f>
        <v>0.23</v>
      </c>
      <c r="D113" s="217" t="e">
        <f>#REF!+#REF!</f>
        <v>#REF!</v>
      </c>
      <c r="E113" s="15"/>
    </row>
    <row r="114" spans="1:5" ht="30" customHeight="1" thickBot="1" x14ac:dyDescent="0.45">
      <c r="A114" s="7" t="s">
        <v>0</v>
      </c>
      <c r="B114" s="128">
        <f t="shared" si="3"/>
        <v>170300</v>
      </c>
      <c r="C114" s="6">
        <f>SUM(C112:C113)</f>
        <v>17.03</v>
      </c>
      <c r="D114" s="216" t="e">
        <f>SUM(D112:D113)</f>
        <v>#REF!</v>
      </c>
      <c r="E114" s="209"/>
    </row>
    <row r="115" spans="1:5" ht="27.75" hidden="1" thickBot="1" x14ac:dyDescent="0.4">
      <c r="A115" s="191" t="s">
        <v>44</v>
      </c>
      <c r="B115" s="214"/>
      <c r="C115" s="189"/>
      <c r="D115" s="213"/>
      <c r="E115" s="212"/>
    </row>
    <row r="116" spans="1:5" ht="31.5" hidden="1" customHeight="1" x14ac:dyDescent="0.4">
      <c r="A116" s="137" t="s">
        <v>215</v>
      </c>
      <c r="B116" s="136">
        <f t="shared" ref="B116:B179" si="4">C116*$B$15</f>
        <v>15300</v>
      </c>
      <c r="C116" s="185">
        <v>1.53</v>
      </c>
      <c r="D116" s="18"/>
      <c r="E116" s="133"/>
    </row>
    <row r="117" spans="1:5" ht="33.75" hidden="1" customHeight="1" x14ac:dyDescent="0.4">
      <c r="A117" s="10" t="s">
        <v>1</v>
      </c>
      <c r="B117" s="132">
        <f t="shared" si="4"/>
        <v>0</v>
      </c>
      <c r="C117" s="211">
        <f>[11]массаж!H15</f>
        <v>0</v>
      </c>
      <c r="D117" s="18"/>
      <c r="E117" s="133"/>
    </row>
    <row r="118" spans="1:5" ht="28.5" hidden="1" thickBot="1" x14ac:dyDescent="0.45">
      <c r="A118" s="7" t="s">
        <v>0</v>
      </c>
      <c r="B118" s="128">
        <f t="shared" si="4"/>
        <v>15300</v>
      </c>
      <c r="C118" s="6">
        <f>SUM(C116:C117)</f>
        <v>1.53</v>
      </c>
      <c r="D118" s="5">
        <f>SUM(D116:D117)</f>
        <v>0</v>
      </c>
      <c r="E118" s="125"/>
    </row>
    <row r="119" spans="1:5" ht="33" hidden="1" customHeight="1" x14ac:dyDescent="0.4">
      <c r="A119" s="137" t="s">
        <v>214</v>
      </c>
      <c r="B119" s="136">
        <f t="shared" si="4"/>
        <v>30500</v>
      </c>
      <c r="C119" s="185">
        <v>3.05</v>
      </c>
      <c r="D119" s="18"/>
      <c r="E119" s="133"/>
    </row>
    <row r="120" spans="1:5" ht="33" hidden="1" customHeight="1" x14ac:dyDescent="0.4">
      <c r="A120" s="10" t="s">
        <v>1</v>
      </c>
      <c r="B120" s="132">
        <f t="shared" si="4"/>
        <v>2500</v>
      </c>
      <c r="C120" s="185">
        <f>[11]массаж!H19</f>
        <v>0.25</v>
      </c>
      <c r="D120" s="18">
        <f>[11]массаж!I19</f>
        <v>0.02</v>
      </c>
      <c r="E120" s="133"/>
    </row>
    <row r="121" spans="1:5" ht="28.5" hidden="1" thickBot="1" x14ac:dyDescent="0.45">
      <c r="A121" s="7" t="s">
        <v>0</v>
      </c>
      <c r="B121" s="128">
        <f t="shared" si="4"/>
        <v>33000</v>
      </c>
      <c r="C121" s="6">
        <f>SUM(C119:C120)</f>
        <v>3.3</v>
      </c>
      <c r="D121" s="5">
        <f>SUM(D119:D120)</f>
        <v>0.02</v>
      </c>
      <c r="E121" s="125"/>
    </row>
    <row r="122" spans="1:5" ht="27.75" hidden="1" x14ac:dyDescent="0.4">
      <c r="A122" s="137" t="s">
        <v>213</v>
      </c>
      <c r="B122" s="136">
        <f t="shared" si="4"/>
        <v>22900</v>
      </c>
      <c r="C122" s="185">
        <v>2.29</v>
      </c>
      <c r="D122" s="18"/>
      <c r="E122" s="133"/>
    </row>
    <row r="123" spans="1:5" ht="33" hidden="1" customHeight="1" x14ac:dyDescent="0.4">
      <c r="A123" s="10" t="s">
        <v>1</v>
      </c>
      <c r="B123" s="132">
        <f t="shared" si="4"/>
        <v>1900</v>
      </c>
      <c r="C123" s="185">
        <f>[11]массаж!H23</f>
        <v>0.19</v>
      </c>
      <c r="D123" s="18">
        <f>[11]массаж!I23</f>
        <v>0.02</v>
      </c>
      <c r="E123" s="133"/>
    </row>
    <row r="124" spans="1:5" ht="34.5" hidden="1" customHeight="1" thickBot="1" x14ac:dyDescent="0.45">
      <c r="A124" s="7" t="s">
        <v>0</v>
      </c>
      <c r="B124" s="128">
        <f t="shared" si="4"/>
        <v>24800</v>
      </c>
      <c r="C124" s="6">
        <f>SUM(C122:C123)</f>
        <v>2.48</v>
      </c>
      <c r="D124" s="5">
        <f>SUM(D122:D123)</f>
        <v>0.02</v>
      </c>
      <c r="E124" s="125"/>
    </row>
    <row r="125" spans="1:5" ht="27.75" hidden="1" customHeight="1" x14ac:dyDescent="0.4">
      <c r="A125" s="137" t="s">
        <v>212</v>
      </c>
      <c r="B125" s="136">
        <f t="shared" si="4"/>
        <v>22900</v>
      </c>
      <c r="C125" s="185">
        <v>2.29</v>
      </c>
      <c r="D125" s="18"/>
      <c r="E125" s="133"/>
    </row>
    <row r="126" spans="1:5" ht="31.5" hidden="1" customHeight="1" x14ac:dyDescent="0.4">
      <c r="A126" s="10" t="s">
        <v>1</v>
      </c>
      <c r="B126" s="132">
        <f t="shared" si="4"/>
        <v>1900</v>
      </c>
      <c r="C126" s="185">
        <f>[11]массаж!H27</f>
        <v>0.19</v>
      </c>
      <c r="D126" s="18">
        <f>[11]массаж!I27</f>
        <v>0.02</v>
      </c>
      <c r="E126" s="133"/>
    </row>
    <row r="127" spans="1:5" ht="28.5" hidden="1" thickBot="1" x14ac:dyDescent="0.45">
      <c r="A127" s="7" t="s">
        <v>0</v>
      </c>
      <c r="B127" s="128">
        <f t="shared" si="4"/>
        <v>24800</v>
      </c>
      <c r="C127" s="6">
        <f>SUM(C125:C126)</f>
        <v>2.48</v>
      </c>
      <c r="D127" s="5">
        <f>SUM(D125:D126)</f>
        <v>0.02</v>
      </c>
      <c r="E127" s="125"/>
    </row>
    <row r="128" spans="1:5" ht="31.5" hidden="1" customHeight="1" x14ac:dyDescent="0.4">
      <c r="A128" s="137" t="s">
        <v>211</v>
      </c>
      <c r="B128" s="136">
        <f t="shared" si="4"/>
        <v>15300</v>
      </c>
      <c r="C128" s="185">
        <v>1.53</v>
      </c>
      <c r="D128" s="18"/>
      <c r="E128" s="133"/>
    </row>
    <row r="129" spans="1:6" ht="31.5" hidden="1" customHeight="1" x14ac:dyDescent="0.4">
      <c r="A129" s="10" t="s">
        <v>1</v>
      </c>
      <c r="B129" s="132">
        <f t="shared" si="4"/>
        <v>1900</v>
      </c>
      <c r="C129" s="185">
        <f>[11]массаж!H31</f>
        <v>0.19</v>
      </c>
      <c r="D129" s="18">
        <f>[11]массаж!I31</f>
        <v>0.02</v>
      </c>
      <c r="E129" s="133"/>
    </row>
    <row r="130" spans="1:6" ht="28.5" hidden="1" thickBot="1" x14ac:dyDescent="0.45">
      <c r="A130" s="7" t="s">
        <v>0</v>
      </c>
      <c r="B130" s="128">
        <f t="shared" si="4"/>
        <v>17200</v>
      </c>
      <c r="C130" s="6">
        <f>SUM(C128:C129)</f>
        <v>1.72</v>
      </c>
      <c r="D130" s="5">
        <f>SUM(D128:D129)</f>
        <v>0.02</v>
      </c>
      <c r="E130" s="125"/>
    </row>
    <row r="131" spans="1:6" ht="27.75" hidden="1" x14ac:dyDescent="0.4">
      <c r="A131" s="137" t="s">
        <v>210</v>
      </c>
      <c r="B131" s="136">
        <f t="shared" si="4"/>
        <v>15300</v>
      </c>
      <c r="C131" s="185">
        <v>1.53</v>
      </c>
      <c r="D131" s="18"/>
      <c r="E131" s="133"/>
    </row>
    <row r="132" spans="1:6" ht="35.25" hidden="1" customHeight="1" x14ac:dyDescent="0.4">
      <c r="A132" s="10" t="s">
        <v>1</v>
      </c>
      <c r="B132" s="132">
        <f t="shared" si="4"/>
        <v>1900</v>
      </c>
      <c r="C132" s="185">
        <f>[11]массаж!H35</f>
        <v>0.19</v>
      </c>
      <c r="D132" s="18">
        <f>[11]массаж!I35</f>
        <v>0.02</v>
      </c>
      <c r="E132" s="133"/>
    </row>
    <row r="133" spans="1:6" ht="36" hidden="1" customHeight="1" thickBot="1" x14ac:dyDescent="0.45">
      <c r="A133" s="7" t="s">
        <v>0</v>
      </c>
      <c r="B133" s="128">
        <f t="shared" si="4"/>
        <v>17200</v>
      </c>
      <c r="C133" s="6">
        <f>SUM(C131:C132)</f>
        <v>1.72</v>
      </c>
      <c r="D133" s="5">
        <f>SUM(D131:D132)</f>
        <v>0.02</v>
      </c>
      <c r="E133" s="125"/>
    </row>
    <row r="134" spans="1:6" ht="30" hidden="1" customHeight="1" x14ac:dyDescent="0.4">
      <c r="A134" s="137" t="s">
        <v>209</v>
      </c>
      <c r="B134" s="136">
        <f t="shared" si="4"/>
        <v>15300</v>
      </c>
      <c r="C134" s="185">
        <v>1.53</v>
      </c>
      <c r="D134" s="18"/>
      <c r="E134" s="133"/>
      <c r="F134" s="14">
        <v>4</v>
      </c>
    </row>
    <row r="135" spans="1:6" ht="35.25" hidden="1" customHeight="1" x14ac:dyDescent="0.4">
      <c r="A135" s="10" t="s">
        <v>1</v>
      </c>
      <c r="B135" s="132">
        <f t="shared" si="4"/>
        <v>1900</v>
      </c>
      <c r="C135" s="185">
        <f>[11]массаж!H39</f>
        <v>0.19</v>
      </c>
      <c r="D135" s="18">
        <f>[11]массаж!I39</f>
        <v>0.02</v>
      </c>
      <c r="E135" s="133"/>
    </row>
    <row r="136" spans="1:6" ht="37.5" hidden="1" customHeight="1" thickBot="1" x14ac:dyDescent="0.45">
      <c r="A136" s="7" t="s">
        <v>0</v>
      </c>
      <c r="B136" s="128">
        <f t="shared" si="4"/>
        <v>17200</v>
      </c>
      <c r="C136" s="6">
        <f>SUM(C134:C135)</f>
        <v>1.72</v>
      </c>
      <c r="D136" s="5">
        <f>SUM(D134:D135)</f>
        <v>0.02</v>
      </c>
      <c r="E136" s="125"/>
    </row>
    <row r="137" spans="1:6" ht="39" hidden="1" customHeight="1" x14ac:dyDescent="0.4">
      <c r="A137" s="137" t="s">
        <v>208</v>
      </c>
      <c r="B137" s="136">
        <f t="shared" si="4"/>
        <v>15300</v>
      </c>
      <c r="C137" s="185">
        <v>1.53</v>
      </c>
      <c r="D137" s="18"/>
      <c r="E137" s="133"/>
    </row>
    <row r="138" spans="1:6" ht="33.75" hidden="1" customHeight="1" x14ac:dyDescent="0.4">
      <c r="A138" s="10" t="s">
        <v>1</v>
      </c>
      <c r="B138" s="132">
        <f t="shared" si="4"/>
        <v>0</v>
      </c>
      <c r="C138" s="211">
        <f>[11]массаж!H43</f>
        <v>0</v>
      </c>
      <c r="D138" s="18">
        <v>0</v>
      </c>
      <c r="E138" s="133"/>
    </row>
    <row r="139" spans="1:6" ht="34.5" hidden="1" customHeight="1" thickBot="1" x14ac:dyDescent="0.45">
      <c r="A139" s="7" t="s">
        <v>0</v>
      </c>
      <c r="B139" s="128">
        <f t="shared" si="4"/>
        <v>15300</v>
      </c>
      <c r="C139" s="6">
        <f>SUM(C137:C138)</f>
        <v>1.53</v>
      </c>
      <c r="D139" s="5">
        <f>SUM(D137:D138)</f>
        <v>0</v>
      </c>
      <c r="E139" s="125"/>
    </row>
    <row r="140" spans="1:6" ht="35.25" hidden="1" customHeight="1" x14ac:dyDescent="0.4">
      <c r="A140" s="137" t="s">
        <v>207</v>
      </c>
      <c r="B140" s="136">
        <f t="shared" si="4"/>
        <v>15300</v>
      </c>
      <c r="C140" s="185">
        <v>1.53</v>
      </c>
      <c r="D140" s="18"/>
      <c r="E140" s="133"/>
    </row>
    <row r="141" spans="1:6" ht="33" hidden="1" customHeight="1" x14ac:dyDescent="0.4">
      <c r="A141" s="10" t="s">
        <v>1</v>
      </c>
      <c r="B141" s="132">
        <f t="shared" si="4"/>
        <v>1900</v>
      </c>
      <c r="C141" s="185">
        <f>[11]массаж!H47</f>
        <v>0.19</v>
      </c>
      <c r="D141" s="18">
        <f>[11]массаж!I47</f>
        <v>0.02</v>
      </c>
      <c r="E141" s="133"/>
    </row>
    <row r="142" spans="1:6" ht="33.75" hidden="1" customHeight="1" thickBot="1" x14ac:dyDescent="0.45">
      <c r="A142" s="7" t="s">
        <v>0</v>
      </c>
      <c r="B142" s="128">
        <f t="shared" si="4"/>
        <v>17200</v>
      </c>
      <c r="C142" s="6">
        <f>SUM(C140:C141)</f>
        <v>1.72</v>
      </c>
      <c r="D142" s="5">
        <f>SUM(D140:D141)</f>
        <v>0.02</v>
      </c>
      <c r="E142" s="125"/>
    </row>
    <row r="143" spans="1:6" ht="33.75" hidden="1" customHeight="1" x14ac:dyDescent="0.4">
      <c r="A143" s="137" t="s">
        <v>206</v>
      </c>
      <c r="B143" s="136">
        <f t="shared" si="4"/>
        <v>15300</v>
      </c>
      <c r="C143" s="185">
        <v>1.53</v>
      </c>
      <c r="D143" s="18"/>
      <c r="E143" s="133"/>
    </row>
    <row r="144" spans="1:6" ht="36.75" hidden="1" customHeight="1" x14ac:dyDescent="0.4">
      <c r="A144" s="10" t="s">
        <v>1</v>
      </c>
      <c r="B144" s="132">
        <f t="shared" si="4"/>
        <v>1900</v>
      </c>
      <c r="C144" s="185">
        <f>[11]массаж!H51</f>
        <v>0.19</v>
      </c>
      <c r="D144" s="18">
        <f>[11]массаж!I51</f>
        <v>0.02</v>
      </c>
      <c r="E144" s="133"/>
    </row>
    <row r="145" spans="1:5" ht="38.25" hidden="1" customHeight="1" thickBot="1" x14ac:dyDescent="0.45">
      <c r="A145" s="7" t="s">
        <v>0</v>
      </c>
      <c r="B145" s="128">
        <f t="shared" si="4"/>
        <v>17200</v>
      </c>
      <c r="C145" s="6">
        <f>SUM(C143:C144)</f>
        <v>1.72</v>
      </c>
      <c r="D145" s="5">
        <f>SUM(D143:D144)</f>
        <v>0.02</v>
      </c>
      <c r="E145" s="125"/>
    </row>
    <row r="146" spans="1:5" ht="37.5" hidden="1" customHeight="1" x14ac:dyDescent="0.4">
      <c r="A146" s="137" t="s">
        <v>205</v>
      </c>
      <c r="B146" s="136">
        <f t="shared" si="4"/>
        <v>15300</v>
      </c>
      <c r="C146" s="185">
        <v>1.53</v>
      </c>
      <c r="D146" s="18"/>
      <c r="E146" s="133"/>
    </row>
    <row r="147" spans="1:5" ht="35.25" hidden="1" customHeight="1" x14ac:dyDescent="0.4">
      <c r="A147" s="10" t="s">
        <v>1</v>
      </c>
      <c r="B147" s="132">
        <f t="shared" si="4"/>
        <v>1900</v>
      </c>
      <c r="C147" s="185">
        <f>[11]массаж!H55</f>
        <v>0.19</v>
      </c>
      <c r="D147" s="18">
        <f>[11]массаж!I55</f>
        <v>0.02</v>
      </c>
      <c r="E147" s="133"/>
    </row>
    <row r="148" spans="1:5" ht="33.75" hidden="1" customHeight="1" thickBot="1" x14ac:dyDescent="0.45">
      <c r="A148" s="7" t="s">
        <v>0</v>
      </c>
      <c r="B148" s="128">
        <f t="shared" si="4"/>
        <v>17200</v>
      </c>
      <c r="C148" s="6">
        <f>SUM(C146:C147)</f>
        <v>1.72</v>
      </c>
      <c r="D148" s="5">
        <f>SUM(D146:D147)</f>
        <v>0.02</v>
      </c>
      <c r="E148" s="125"/>
    </row>
    <row r="149" spans="1:5" ht="31.5" hidden="1" customHeight="1" x14ac:dyDescent="0.4">
      <c r="A149" s="137" t="s">
        <v>204</v>
      </c>
      <c r="B149" s="136">
        <f t="shared" si="4"/>
        <v>22900</v>
      </c>
      <c r="C149" s="185">
        <v>2.29</v>
      </c>
      <c r="D149" s="18"/>
      <c r="E149" s="133"/>
    </row>
    <row r="150" spans="1:5" ht="27.75" hidden="1" x14ac:dyDescent="0.4">
      <c r="A150" s="10" t="s">
        <v>1</v>
      </c>
      <c r="B150" s="132">
        <f t="shared" si="4"/>
        <v>1900</v>
      </c>
      <c r="C150" s="185">
        <f>[11]массаж!H59</f>
        <v>0.19</v>
      </c>
      <c r="D150" s="18">
        <f>[11]массаж!I59</f>
        <v>0.02</v>
      </c>
      <c r="E150" s="133"/>
    </row>
    <row r="151" spans="1:5" ht="28.5" hidden="1" thickBot="1" x14ac:dyDescent="0.45">
      <c r="A151" s="7" t="s">
        <v>0</v>
      </c>
      <c r="B151" s="128">
        <f t="shared" si="4"/>
        <v>24800</v>
      </c>
      <c r="C151" s="6">
        <f>SUM(C149:C150)</f>
        <v>2.48</v>
      </c>
      <c r="D151" s="5">
        <f>SUM(D149:D150)</f>
        <v>0.02</v>
      </c>
      <c r="E151" s="125"/>
    </row>
    <row r="152" spans="1:5" ht="33.75" hidden="1" customHeight="1" x14ac:dyDescent="0.4">
      <c r="A152" s="137" t="s">
        <v>203</v>
      </c>
      <c r="B152" s="136">
        <f t="shared" si="4"/>
        <v>30500</v>
      </c>
      <c r="C152" s="185">
        <v>3.05</v>
      </c>
      <c r="D152" s="18"/>
      <c r="E152" s="133"/>
    </row>
    <row r="153" spans="1:5" ht="35.25" hidden="1" customHeight="1" x14ac:dyDescent="0.4">
      <c r="A153" s="10" t="s">
        <v>1</v>
      </c>
      <c r="B153" s="132">
        <f t="shared" si="4"/>
        <v>3100</v>
      </c>
      <c r="C153" s="185">
        <f>[11]массаж!H63</f>
        <v>0.31</v>
      </c>
      <c r="D153" s="18">
        <f>[11]массаж!I63</f>
        <v>0.03</v>
      </c>
      <c r="E153" s="133"/>
    </row>
    <row r="154" spans="1:5" ht="37.5" hidden="1" customHeight="1" thickBot="1" x14ac:dyDescent="0.45">
      <c r="A154" s="7" t="s">
        <v>0</v>
      </c>
      <c r="B154" s="128">
        <f t="shared" si="4"/>
        <v>33600</v>
      </c>
      <c r="C154" s="6">
        <f>SUM(C152:C153)</f>
        <v>3.36</v>
      </c>
      <c r="D154" s="5">
        <f>SUM(D152:D153)</f>
        <v>0.03</v>
      </c>
      <c r="E154" s="125"/>
    </row>
    <row r="155" spans="1:5" ht="37.5" hidden="1" customHeight="1" x14ac:dyDescent="0.4">
      <c r="A155" s="137" t="s">
        <v>202</v>
      </c>
      <c r="B155" s="136">
        <f t="shared" si="4"/>
        <v>38100</v>
      </c>
      <c r="C155" s="185">
        <v>3.81</v>
      </c>
      <c r="D155" s="18"/>
      <c r="E155" s="133"/>
    </row>
    <row r="156" spans="1:5" ht="33" hidden="1" customHeight="1" x14ac:dyDescent="0.4">
      <c r="A156" s="10" t="s">
        <v>1</v>
      </c>
      <c r="B156" s="132">
        <f t="shared" si="4"/>
        <v>3100</v>
      </c>
      <c r="C156" s="185">
        <f>[11]массаж!H67</f>
        <v>0.31</v>
      </c>
      <c r="D156" s="18">
        <f>[11]массаж!I67</f>
        <v>0.03</v>
      </c>
      <c r="E156" s="133"/>
    </row>
    <row r="157" spans="1:5" ht="38.25" hidden="1" customHeight="1" thickBot="1" x14ac:dyDescent="0.45">
      <c r="A157" s="7" t="s">
        <v>0</v>
      </c>
      <c r="B157" s="128">
        <f t="shared" si="4"/>
        <v>41200</v>
      </c>
      <c r="C157" s="6">
        <f>SUM(C155:C156)</f>
        <v>4.12</v>
      </c>
      <c r="D157" s="5">
        <f>SUM(D155:D156)</f>
        <v>0.03</v>
      </c>
      <c r="E157" s="125"/>
    </row>
    <row r="158" spans="1:5" ht="37.5" hidden="1" customHeight="1" x14ac:dyDescent="0.4">
      <c r="A158" s="137" t="s">
        <v>201</v>
      </c>
      <c r="B158" s="136">
        <f t="shared" si="4"/>
        <v>38100</v>
      </c>
      <c r="C158" s="185">
        <v>3.81</v>
      </c>
      <c r="D158" s="18"/>
      <c r="E158" s="133"/>
    </row>
    <row r="159" spans="1:5" ht="33.75" hidden="1" customHeight="1" x14ac:dyDescent="0.4">
      <c r="A159" s="10" t="s">
        <v>1</v>
      </c>
      <c r="B159" s="132">
        <f t="shared" si="4"/>
        <v>3100</v>
      </c>
      <c r="C159" s="185">
        <f>[11]массаж!H71</f>
        <v>0.31</v>
      </c>
      <c r="D159" s="18">
        <f>[11]массаж!I71</f>
        <v>0.03</v>
      </c>
      <c r="E159" s="133"/>
    </row>
    <row r="160" spans="1:5" ht="28.5" hidden="1" thickBot="1" x14ac:dyDescent="0.45">
      <c r="A160" s="7" t="s">
        <v>0</v>
      </c>
      <c r="B160" s="128">
        <f t="shared" si="4"/>
        <v>41200</v>
      </c>
      <c r="C160" s="6">
        <f>SUM(C158:C159)</f>
        <v>4.12</v>
      </c>
      <c r="D160" s="5">
        <f>SUM(D158:D159)</f>
        <v>0.03</v>
      </c>
      <c r="E160" s="125"/>
    </row>
    <row r="161" spans="1:6" ht="27.75" hidden="1" x14ac:dyDescent="0.4">
      <c r="A161" s="137" t="s">
        <v>200</v>
      </c>
      <c r="B161" s="136">
        <f t="shared" si="4"/>
        <v>15300</v>
      </c>
      <c r="C161" s="185">
        <v>1.53</v>
      </c>
      <c r="D161" s="18"/>
      <c r="E161" s="133"/>
    </row>
    <row r="162" spans="1:6" ht="27.75" hidden="1" x14ac:dyDescent="0.4">
      <c r="A162" s="10" t="s">
        <v>1</v>
      </c>
      <c r="B162" s="132">
        <f t="shared" si="4"/>
        <v>1900</v>
      </c>
      <c r="C162" s="185">
        <f>[11]массаж!H75</f>
        <v>0.19</v>
      </c>
      <c r="D162" s="18">
        <f>[11]массаж!I75</f>
        <v>0.02</v>
      </c>
      <c r="E162" s="133"/>
    </row>
    <row r="163" spans="1:6" ht="37.5" hidden="1" customHeight="1" thickBot="1" x14ac:dyDescent="0.45">
      <c r="A163" s="7" t="s">
        <v>0</v>
      </c>
      <c r="B163" s="128">
        <f t="shared" si="4"/>
        <v>17200</v>
      </c>
      <c r="C163" s="6">
        <f>SUM(C161:C162)</f>
        <v>1.72</v>
      </c>
      <c r="D163" s="5">
        <f>SUM(D161:D162)</f>
        <v>0.02</v>
      </c>
      <c r="E163" s="125"/>
    </row>
    <row r="164" spans="1:6" ht="35.25" hidden="1" customHeight="1" x14ac:dyDescent="0.4">
      <c r="A164" s="137" t="s">
        <v>199</v>
      </c>
      <c r="B164" s="154">
        <f t="shared" si="4"/>
        <v>15300</v>
      </c>
      <c r="C164" s="185">
        <v>1.53</v>
      </c>
      <c r="D164" s="18"/>
      <c r="E164" s="133"/>
    </row>
    <row r="165" spans="1:6" ht="35.25" hidden="1" customHeight="1" x14ac:dyDescent="0.4">
      <c r="A165" s="10" t="s">
        <v>1</v>
      </c>
      <c r="B165" s="132">
        <f t="shared" si="4"/>
        <v>1900</v>
      </c>
      <c r="C165" s="185">
        <f>[11]массаж!H79</f>
        <v>0.19</v>
      </c>
      <c r="D165" s="18">
        <f>[11]массаж!I79</f>
        <v>0.02</v>
      </c>
      <c r="E165" s="133"/>
    </row>
    <row r="166" spans="1:6" ht="38.25" hidden="1" customHeight="1" thickBot="1" x14ac:dyDescent="0.4">
      <c r="A166" s="7" t="s">
        <v>0</v>
      </c>
      <c r="B166" s="152">
        <f t="shared" si="4"/>
        <v>17200</v>
      </c>
      <c r="C166" s="6">
        <f>SUM(C164:C165)</f>
        <v>1.72</v>
      </c>
      <c r="D166" s="5">
        <f>SUM(D164:D165)</f>
        <v>0.02</v>
      </c>
      <c r="E166" s="125"/>
    </row>
    <row r="167" spans="1:6" ht="40.5" hidden="1" customHeight="1" x14ac:dyDescent="0.4">
      <c r="A167" s="137" t="s">
        <v>198</v>
      </c>
      <c r="B167" s="136">
        <f t="shared" si="4"/>
        <v>22900</v>
      </c>
      <c r="C167" s="185">
        <v>2.29</v>
      </c>
      <c r="D167" s="18"/>
      <c r="E167" s="133"/>
    </row>
    <row r="168" spans="1:6" ht="33.75" hidden="1" customHeight="1" x14ac:dyDescent="0.4">
      <c r="A168" s="10" t="s">
        <v>1</v>
      </c>
      <c r="B168" s="132">
        <f t="shared" si="4"/>
        <v>3100</v>
      </c>
      <c r="C168" s="185">
        <f>[11]массаж!H83</f>
        <v>0.31</v>
      </c>
      <c r="D168" s="18">
        <f>[11]массаж!I83</f>
        <v>0.03</v>
      </c>
      <c r="E168" s="133"/>
    </row>
    <row r="169" spans="1:6" ht="33.75" hidden="1" customHeight="1" thickBot="1" x14ac:dyDescent="0.45">
      <c r="A169" s="7" t="s">
        <v>0</v>
      </c>
      <c r="B169" s="128">
        <f t="shared" si="4"/>
        <v>26000</v>
      </c>
      <c r="C169" s="6">
        <f>SUM(C167:C168)</f>
        <v>2.6</v>
      </c>
      <c r="D169" s="5">
        <f>SUM(D167:D168)</f>
        <v>0.03</v>
      </c>
      <c r="E169" s="125"/>
    </row>
    <row r="170" spans="1:6" ht="30" hidden="1" customHeight="1" x14ac:dyDescent="0.4">
      <c r="A170" s="137" t="s">
        <v>197</v>
      </c>
      <c r="B170" s="136">
        <f t="shared" si="4"/>
        <v>30500</v>
      </c>
      <c r="C170" s="185">
        <v>3.05</v>
      </c>
      <c r="D170" s="18"/>
      <c r="E170" s="133"/>
    </row>
    <row r="171" spans="1:6" ht="31.5" hidden="1" customHeight="1" x14ac:dyDescent="0.4">
      <c r="A171" s="10" t="s">
        <v>1</v>
      </c>
      <c r="B171" s="132">
        <f t="shared" si="4"/>
        <v>3100</v>
      </c>
      <c r="C171" s="185">
        <f>[11]массаж!H87</f>
        <v>0.31</v>
      </c>
      <c r="D171" s="18">
        <f>[11]массаж!I87</f>
        <v>0.03</v>
      </c>
      <c r="E171" s="133"/>
    </row>
    <row r="172" spans="1:6" ht="32.25" hidden="1" customHeight="1" thickBot="1" x14ac:dyDescent="0.45">
      <c r="A172" s="7" t="s">
        <v>0</v>
      </c>
      <c r="B172" s="128">
        <f t="shared" si="4"/>
        <v>33600</v>
      </c>
      <c r="C172" s="6">
        <f>SUM(C170:C171)</f>
        <v>3.36</v>
      </c>
      <c r="D172" s="5">
        <f>SUM(D170:D171)</f>
        <v>0.03</v>
      </c>
      <c r="E172" s="61"/>
      <c r="F172" s="210"/>
    </row>
    <row r="173" spans="1:6" ht="33.75" hidden="1" customHeight="1" x14ac:dyDescent="0.4">
      <c r="A173" s="137" t="s">
        <v>196</v>
      </c>
      <c r="B173" s="136">
        <f t="shared" si="4"/>
        <v>15300</v>
      </c>
      <c r="C173" s="185">
        <v>1.53</v>
      </c>
      <c r="D173" s="18"/>
      <c r="E173" s="69"/>
      <c r="F173" s="14">
        <v>5</v>
      </c>
    </row>
    <row r="174" spans="1:6" ht="30" hidden="1" customHeight="1" x14ac:dyDescent="0.4">
      <c r="A174" s="10" t="s">
        <v>1</v>
      </c>
      <c r="B174" s="132">
        <f t="shared" si="4"/>
        <v>1900</v>
      </c>
      <c r="C174" s="185">
        <f>[11]массаж!H91</f>
        <v>0.19</v>
      </c>
      <c r="D174" s="18">
        <f>[11]массаж!I91</f>
        <v>0.02</v>
      </c>
      <c r="E174" s="133"/>
    </row>
    <row r="175" spans="1:6" ht="33.75" hidden="1" customHeight="1" thickBot="1" x14ac:dyDescent="0.45">
      <c r="A175" s="7" t="s">
        <v>0</v>
      </c>
      <c r="B175" s="128">
        <f t="shared" si="4"/>
        <v>17200</v>
      </c>
      <c r="C175" s="6">
        <f>SUM(C173:C174)</f>
        <v>1.72</v>
      </c>
      <c r="D175" s="5">
        <f>SUM(D173:D174)</f>
        <v>0.02</v>
      </c>
      <c r="E175" s="125"/>
    </row>
    <row r="176" spans="1:6" ht="35.25" hidden="1" customHeight="1" x14ac:dyDescent="0.4">
      <c r="A176" s="137" t="s">
        <v>195</v>
      </c>
      <c r="B176" s="136">
        <f t="shared" si="4"/>
        <v>15300</v>
      </c>
      <c r="C176" s="185">
        <v>1.53</v>
      </c>
      <c r="D176" s="18"/>
      <c r="E176" s="133"/>
      <c r="F176" s="15"/>
    </row>
    <row r="177" spans="1:6" ht="31.5" hidden="1" customHeight="1" x14ac:dyDescent="0.4">
      <c r="A177" s="10" t="s">
        <v>1</v>
      </c>
      <c r="B177" s="132">
        <f t="shared" si="4"/>
        <v>1900</v>
      </c>
      <c r="C177" s="185">
        <f>[11]массаж!H95</f>
        <v>0.19</v>
      </c>
      <c r="D177" s="18">
        <f>[11]массаж!I95</f>
        <v>0.02</v>
      </c>
      <c r="E177" s="133"/>
    </row>
    <row r="178" spans="1:6" ht="32.25" hidden="1" customHeight="1" thickBot="1" x14ac:dyDescent="0.45">
      <c r="A178" s="7" t="s">
        <v>0</v>
      </c>
      <c r="B178" s="128">
        <f t="shared" si="4"/>
        <v>17200</v>
      </c>
      <c r="C178" s="6">
        <f>SUM(C176:C177)</f>
        <v>1.72</v>
      </c>
      <c r="D178" s="5">
        <f>SUM(D176:D177)</f>
        <v>0.02</v>
      </c>
      <c r="E178" s="125"/>
    </row>
    <row r="179" spans="1:6" ht="33.75" hidden="1" customHeight="1" x14ac:dyDescent="0.4">
      <c r="A179" s="137" t="s">
        <v>194</v>
      </c>
      <c r="B179" s="136">
        <f t="shared" si="4"/>
        <v>15300</v>
      </c>
      <c r="C179" s="185">
        <v>1.53</v>
      </c>
      <c r="D179" s="18"/>
      <c r="E179" s="133"/>
    </row>
    <row r="180" spans="1:6" ht="35.25" hidden="1" customHeight="1" x14ac:dyDescent="0.4">
      <c r="A180" s="10" t="s">
        <v>1</v>
      </c>
      <c r="B180" s="132">
        <f t="shared" ref="B180:B190" si="5">C180*$B$15</f>
        <v>1900</v>
      </c>
      <c r="C180" s="185">
        <f>[11]массаж!H99</f>
        <v>0.19</v>
      </c>
      <c r="D180" s="18">
        <f>[11]массаж!I99</f>
        <v>0.02</v>
      </c>
      <c r="E180" s="133"/>
    </row>
    <row r="181" spans="1:6" ht="36" hidden="1" customHeight="1" thickBot="1" x14ac:dyDescent="0.45">
      <c r="A181" s="7" t="s">
        <v>0</v>
      </c>
      <c r="B181" s="128">
        <f t="shared" si="5"/>
        <v>17200</v>
      </c>
      <c r="C181" s="6">
        <f>SUM(C179:C180)</f>
        <v>1.72</v>
      </c>
      <c r="D181" s="5">
        <f>SUM(D179:D180)</f>
        <v>0.02</v>
      </c>
      <c r="E181" s="125"/>
    </row>
    <row r="182" spans="1:6" ht="35.25" hidden="1" customHeight="1" x14ac:dyDescent="0.4">
      <c r="A182" s="137" t="s">
        <v>193</v>
      </c>
      <c r="B182" s="136">
        <f t="shared" si="5"/>
        <v>30500</v>
      </c>
      <c r="C182" s="185">
        <v>3.05</v>
      </c>
      <c r="D182" s="18"/>
      <c r="E182" s="133"/>
    </row>
    <row r="183" spans="1:6" ht="33" hidden="1" customHeight="1" x14ac:dyDescent="0.4">
      <c r="A183" s="10" t="s">
        <v>1</v>
      </c>
      <c r="B183" s="132">
        <f t="shared" si="5"/>
        <v>1900</v>
      </c>
      <c r="C183" s="185">
        <f>[11]массаж!H103</f>
        <v>0.19</v>
      </c>
      <c r="D183" s="18">
        <f>[11]массаж!I103</f>
        <v>0.02</v>
      </c>
      <c r="E183" s="133"/>
    </row>
    <row r="184" spans="1:6" ht="28.5" hidden="1" thickBot="1" x14ac:dyDescent="0.45">
      <c r="A184" s="7" t="s">
        <v>0</v>
      </c>
      <c r="B184" s="128">
        <f t="shared" si="5"/>
        <v>32399.999999999996</v>
      </c>
      <c r="C184" s="6">
        <f>SUM(C182:C183)</f>
        <v>3.2399999999999998</v>
      </c>
      <c r="D184" s="5">
        <f>SUM(D182:D183)</f>
        <v>0.02</v>
      </c>
      <c r="E184" s="125"/>
    </row>
    <row r="185" spans="1:6" ht="33.75" hidden="1" customHeight="1" x14ac:dyDescent="0.4">
      <c r="A185" s="137" t="s">
        <v>192</v>
      </c>
      <c r="B185" s="136">
        <f t="shared" si="5"/>
        <v>15300</v>
      </c>
      <c r="C185" s="185">
        <v>1.53</v>
      </c>
      <c r="D185" s="18"/>
      <c r="E185" s="133"/>
    </row>
    <row r="186" spans="1:6" ht="33.75" hidden="1" customHeight="1" x14ac:dyDescent="0.4">
      <c r="A186" s="10" t="s">
        <v>1</v>
      </c>
      <c r="B186" s="132">
        <f t="shared" si="5"/>
        <v>1900</v>
      </c>
      <c r="C186" s="185">
        <f>[11]массаж!H107</f>
        <v>0.19</v>
      </c>
      <c r="D186" s="18"/>
      <c r="E186" s="133"/>
    </row>
    <row r="187" spans="1:6" ht="28.5" hidden="1" thickBot="1" x14ac:dyDescent="0.45">
      <c r="A187" s="7" t="s">
        <v>0</v>
      </c>
      <c r="B187" s="128">
        <f t="shared" si="5"/>
        <v>17200</v>
      </c>
      <c r="C187" s="6">
        <f>SUM(C185:C186)</f>
        <v>1.72</v>
      </c>
      <c r="D187" s="5">
        <f>SUM(D185:D186)</f>
        <v>0</v>
      </c>
      <c r="E187" s="125"/>
    </row>
    <row r="188" spans="1:6" ht="37.5" hidden="1" customHeight="1" x14ac:dyDescent="0.4">
      <c r="A188" s="137" t="s">
        <v>191</v>
      </c>
      <c r="B188" s="136">
        <f t="shared" si="5"/>
        <v>7700</v>
      </c>
      <c r="C188" s="185">
        <v>0.77</v>
      </c>
      <c r="D188" s="18"/>
      <c r="E188" s="133"/>
      <c r="F188" s="15"/>
    </row>
    <row r="189" spans="1:6" ht="35.25" hidden="1" customHeight="1" x14ac:dyDescent="0.4">
      <c r="A189" s="10" t="s">
        <v>1</v>
      </c>
      <c r="B189" s="132">
        <f t="shared" si="5"/>
        <v>100</v>
      </c>
      <c r="C189" s="185">
        <f>[11]массаж!H112</f>
        <v>0.01</v>
      </c>
      <c r="D189" s="18">
        <f>[11]массаж!I112</f>
        <v>0</v>
      </c>
      <c r="E189" s="133"/>
    </row>
    <row r="190" spans="1:6" ht="32.25" hidden="1" customHeight="1" thickBot="1" x14ac:dyDescent="0.45">
      <c r="A190" s="7" t="s">
        <v>0</v>
      </c>
      <c r="B190" s="128">
        <f t="shared" si="5"/>
        <v>7800</v>
      </c>
      <c r="C190" s="6">
        <f>SUM(C188:C189)</f>
        <v>0.78</v>
      </c>
      <c r="D190" s="5">
        <f>SUM(D188:D189)</f>
        <v>0</v>
      </c>
      <c r="E190" s="125"/>
    </row>
    <row r="191" spans="1:6" ht="27.75" hidden="1" thickBot="1" x14ac:dyDescent="0.4">
      <c r="A191" s="191" t="s">
        <v>190</v>
      </c>
      <c r="B191" s="214"/>
      <c r="C191" s="189"/>
      <c r="D191" s="18"/>
      <c r="E191" s="133"/>
    </row>
    <row r="192" spans="1:6" ht="36.75" hidden="1" customHeight="1" x14ac:dyDescent="0.4">
      <c r="A192" s="1230" t="s">
        <v>189</v>
      </c>
      <c r="B192" s="136">
        <f t="shared" ref="B192:B206" si="6">C192*$B$15</f>
        <v>75500</v>
      </c>
      <c r="C192" s="9">
        <v>7.55</v>
      </c>
      <c r="D192" s="18"/>
      <c r="E192" s="133"/>
    </row>
    <row r="193" spans="1:5" ht="37.5" hidden="1" customHeight="1" x14ac:dyDescent="0.4">
      <c r="A193" s="10" t="s">
        <v>1</v>
      </c>
      <c r="B193" s="132">
        <f t="shared" si="6"/>
        <v>100</v>
      </c>
      <c r="C193" s="9">
        <f>[11]ИРТ!H17</f>
        <v>0.01</v>
      </c>
      <c r="D193" s="1231">
        <f>[11]ИРТ!I17</f>
        <v>1.1999999999999999E-3</v>
      </c>
      <c r="E193" s="208"/>
    </row>
    <row r="194" spans="1:5" ht="33.75" hidden="1" customHeight="1" thickBot="1" x14ac:dyDescent="0.45">
      <c r="A194" s="7" t="s">
        <v>0</v>
      </c>
      <c r="B194" s="128">
        <f t="shared" si="6"/>
        <v>75600</v>
      </c>
      <c r="C194" s="6">
        <f>SUM(C192:C193)</f>
        <v>7.56</v>
      </c>
      <c r="D194" s="216">
        <f>SUM(D192:D193)</f>
        <v>1.1999999999999999E-3</v>
      </c>
      <c r="E194" s="209"/>
    </row>
    <row r="195" spans="1:5" ht="39" hidden="1" customHeight="1" x14ac:dyDescent="0.4">
      <c r="A195" s="1230" t="s">
        <v>188</v>
      </c>
      <c r="B195" s="136">
        <f t="shared" si="6"/>
        <v>40800</v>
      </c>
      <c r="C195" s="9">
        <v>4.08</v>
      </c>
      <c r="D195" s="184"/>
      <c r="E195" s="172"/>
    </row>
    <row r="196" spans="1:5" ht="33" hidden="1" customHeight="1" x14ac:dyDescent="0.4">
      <c r="A196" s="10" t="s">
        <v>1</v>
      </c>
      <c r="B196" s="132">
        <f t="shared" si="6"/>
        <v>100</v>
      </c>
      <c r="C196" s="9">
        <f>[11]ИРТ!H22</f>
        <v>0.01</v>
      </c>
      <c r="D196" s="1231">
        <f>[11]ИРТ!I22</f>
        <v>1.1999999999999999E-3</v>
      </c>
      <c r="E196" s="208"/>
    </row>
    <row r="197" spans="1:5" ht="28.5" hidden="1" thickBot="1" x14ac:dyDescent="0.45">
      <c r="A197" s="7" t="s">
        <v>0</v>
      </c>
      <c r="B197" s="128">
        <f t="shared" si="6"/>
        <v>40900</v>
      </c>
      <c r="C197" s="6">
        <f>SUM(C195:C196)</f>
        <v>4.09</v>
      </c>
      <c r="D197" s="216">
        <f>SUM(D195:D196)</f>
        <v>1.1999999999999999E-3</v>
      </c>
      <c r="E197" s="209"/>
    </row>
    <row r="198" spans="1:5" ht="55.5" hidden="1" x14ac:dyDescent="0.4">
      <c r="A198" s="1232" t="s">
        <v>187</v>
      </c>
      <c r="B198" s="136">
        <f t="shared" si="6"/>
        <v>26600</v>
      </c>
      <c r="C198" s="9">
        <f>2.66</f>
        <v>2.66</v>
      </c>
      <c r="D198" s="184"/>
      <c r="E198" s="172"/>
    </row>
    <row r="199" spans="1:5" ht="27.75" hidden="1" x14ac:dyDescent="0.4">
      <c r="A199" s="10" t="s">
        <v>1</v>
      </c>
      <c r="B199" s="132">
        <f t="shared" si="6"/>
        <v>100</v>
      </c>
      <c r="C199" s="1233">
        <f>[11]ИРТ!H27</f>
        <v>0.01</v>
      </c>
      <c r="D199" s="1234">
        <f>[11]ИРТ!I27</f>
        <v>0</v>
      </c>
      <c r="E199" s="207"/>
    </row>
    <row r="200" spans="1:5" ht="35.25" hidden="1" customHeight="1" thickBot="1" x14ac:dyDescent="0.45">
      <c r="A200" s="7" t="s">
        <v>0</v>
      </c>
      <c r="B200" s="128">
        <f t="shared" si="6"/>
        <v>26700</v>
      </c>
      <c r="C200" s="6">
        <f>SUM(C198:C199)</f>
        <v>2.67</v>
      </c>
      <c r="D200" s="216">
        <f>SUM(D198:D199)</f>
        <v>0</v>
      </c>
      <c r="E200" s="209"/>
    </row>
    <row r="201" spans="1:5" ht="36.75" hidden="1" customHeight="1" x14ac:dyDescent="0.4">
      <c r="A201" s="1235" t="s">
        <v>186</v>
      </c>
      <c r="B201" s="136">
        <f t="shared" si="6"/>
        <v>40800</v>
      </c>
      <c r="C201" s="9">
        <v>4.08</v>
      </c>
      <c r="D201" s="18"/>
      <c r="E201" s="133"/>
    </row>
    <row r="202" spans="1:5" ht="36.75" hidden="1" customHeight="1" x14ac:dyDescent="0.4">
      <c r="A202" s="10" t="s">
        <v>1</v>
      </c>
      <c r="B202" s="132">
        <f t="shared" si="6"/>
        <v>300</v>
      </c>
      <c r="C202" s="9">
        <f>[11]ИРТ!H33</f>
        <v>0.03</v>
      </c>
      <c r="D202" s="1231">
        <f>[11]ИРТ!I33</f>
        <v>4.0000000000000001E-3</v>
      </c>
      <c r="E202" s="208"/>
    </row>
    <row r="203" spans="1:5" ht="34.5" hidden="1" customHeight="1" thickBot="1" x14ac:dyDescent="0.45">
      <c r="A203" s="7" t="s">
        <v>0</v>
      </c>
      <c r="B203" s="128">
        <f t="shared" si="6"/>
        <v>41100</v>
      </c>
      <c r="C203" s="6">
        <f>SUM(C201:C202)</f>
        <v>4.1100000000000003</v>
      </c>
      <c r="D203" s="216">
        <f>SUM(D201:D202)</f>
        <v>4.0000000000000001E-3</v>
      </c>
      <c r="E203" s="209"/>
    </row>
    <row r="204" spans="1:5" ht="27.75" hidden="1" x14ac:dyDescent="0.4">
      <c r="A204" s="1236" t="s">
        <v>185</v>
      </c>
      <c r="B204" s="136">
        <f t="shared" si="6"/>
        <v>76800</v>
      </c>
      <c r="C204" s="9">
        <v>7.68</v>
      </c>
      <c r="D204" s="18"/>
      <c r="E204" s="133"/>
    </row>
    <row r="205" spans="1:5" ht="27.75" hidden="1" x14ac:dyDescent="0.4">
      <c r="A205" s="10" t="s">
        <v>1</v>
      </c>
      <c r="B205" s="132">
        <f t="shared" si="6"/>
        <v>28100</v>
      </c>
      <c r="C205" s="9">
        <f>[11]ИРТ!H45</f>
        <v>2.81</v>
      </c>
      <c r="D205" s="1231">
        <f>[11]ИРТ!I45</f>
        <v>0.26</v>
      </c>
      <c r="E205" s="15"/>
    </row>
    <row r="206" spans="1:5" ht="28.5" hidden="1" thickBot="1" x14ac:dyDescent="0.45">
      <c r="A206" s="7" t="s">
        <v>0</v>
      </c>
      <c r="B206" s="128">
        <f t="shared" si="6"/>
        <v>104900</v>
      </c>
      <c r="C206" s="6">
        <f>SUM(C204:C205)</f>
        <v>10.49</v>
      </c>
      <c r="D206" s="5">
        <f>SUM(D204:D205)</f>
        <v>0.26</v>
      </c>
      <c r="E206" s="125"/>
    </row>
    <row r="207" spans="1:5" ht="27.75" hidden="1" x14ac:dyDescent="0.35">
      <c r="A207" s="1232" t="s">
        <v>184</v>
      </c>
      <c r="B207" s="1237"/>
      <c r="C207" s="1233">
        <v>22600</v>
      </c>
      <c r="D207" s="18"/>
      <c r="E207" s="133"/>
    </row>
    <row r="208" spans="1:5" ht="27.75" hidden="1" x14ac:dyDescent="0.4">
      <c r="A208" s="10" t="s">
        <v>1</v>
      </c>
      <c r="B208" s="1238"/>
      <c r="C208" s="1233">
        <f>[11]ИРТ!H56</f>
        <v>1.61</v>
      </c>
      <c r="D208" s="1234">
        <f>[11]ИРТ!I56</f>
        <v>0.15</v>
      </c>
      <c r="E208" s="207"/>
    </row>
    <row r="209" spans="1:5" ht="27.75" hidden="1" thickBot="1" x14ac:dyDescent="0.4">
      <c r="A209" s="7" t="s">
        <v>0</v>
      </c>
      <c r="B209" s="167"/>
      <c r="C209" s="6">
        <f>SUM(C207:C208)</f>
        <v>22601.61</v>
      </c>
      <c r="D209" s="5">
        <f>SUM(D207:D208)</f>
        <v>0.15</v>
      </c>
      <c r="E209" s="125"/>
    </row>
    <row r="210" spans="1:5" ht="27.75" hidden="1" x14ac:dyDescent="0.35">
      <c r="A210" s="1236" t="s">
        <v>183</v>
      </c>
      <c r="B210" s="1239"/>
      <c r="C210" s="9">
        <v>22600</v>
      </c>
      <c r="D210" s="18"/>
      <c r="E210" s="133"/>
    </row>
    <row r="211" spans="1:5" ht="27.75" hidden="1" x14ac:dyDescent="0.4">
      <c r="A211" s="10" t="s">
        <v>1</v>
      </c>
      <c r="B211" s="1238"/>
      <c r="C211" s="9">
        <f>[11]ИРТ!H66</f>
        <v>0</v>
      </c>
      <c r="D211" s="1231">
        <f>[11]ИРТ!I66</f>
        <v>0</v>
      </c>
      <c r="E211" s="208"/>
    </row>
    <row r="212" spans="1:5" ht="27.75" hidden="1" thickBot="1" x14ac:dyDescent="0.4">
      <c r="A212" s="7" t="s">
        <v>0</v>
      </c>
      <c r="B212" s="167"/>
      <c r="C212" s="6">
        <f>SUM(C210:C211)</f>
        <v>22600</v>
      </c>
      <c r="D212" s="5">
        <f>SUM(D210:D211)</f>
        <v>0</v>
      </c>
      <c r="E212" s="125"/>
    </row>
    <row r="213" spans="1:5" ht="27.75" hidden="1" x14ac:dyDescent="0.35">
      <c r="A213" s="1236" t="s">
        <v>182</v>
      </c>
      <c r="B213" s="1240"/>
      <c r="C213" s="9">
        <v>22600</v>
      </c>
      <c r="D213" s="18"/>
      <c r="E213" s="133"/>
    </row>
    <row r="214" spans="1:5" ht="27.75" hidden="1" x14ac:dyDescent="0.4">
      <c r="A214" s="10" t="s">
        <v>1</v>
      </c>
      <c r="B214" s="1238"/>
      <c r="C214" s="9">
        <f>[11]ИРТ!H76</f>
        <v>0</v>
      </c>
      <c r="D214" s="1231">
        <f>[11]ИРТ!I76</f>
        <v>0</v>
      </c>
      <c r="E214" s="208"/>
    </row>
    <row r="215" spans="1:5" ht="27.75" hidden="1" thickBot="1" x14ac:dyDescent="0.4">
      <c r="A215" s="7" t="s">
        <v>0</v>
      </c>
      <c r="B215" s="167"/>
      <c r="C215" s="6">
        <f>SUM(C213:C214)</f>
        <v>22600</v>
      </c>
      <c r="D215" s="5">
        <f>SUM(D213:D214)</f>
        <v>0</v>
      </c>
      <c r="E215" s="125"/>
    </row>
    <row r="216" spans="1:5" ht="55.5" hidden="1" x14ac:dyDescent="0.35">
      <c r="A216" s="1232" t="s">
        <v>181</v>
      </c>
      <c r="B216" s="1241"/>
      <c r="C216" s="1233">
        <v>30150</v>
      </c>
      <c r="D216" s="18"/>
      <c r="E216" s="133"/>
    </row>
    <row r="217" spans="1:5" ht="27.75" hidden="1" x14ac:dyDescent="0.4">
      <c r="A217" s="10" t="s">
        <v>1</v>
      </c>
      <c r="B217" s="1238"/>
      <c r="C217" s="1233">
        <f>[11]ИРТ!H87</f>
        <v>0</v>
      </c>
      <c r="D217" s="1234">
        <f>[11]ИРТ!I87</f>
        <v>0</v>
      </c>
      <c r="E217" s="207"/>
    </row>
    <row r="218" spans="1:5" ht="27.75" hidden="1" thickBot="1" x14ac:dyDescent="0.4">
      <c r="A218" s="7" t="s">
        <v>0</v>
      </c>
      <c r="B218" s="167"/>
      <c r="C218" s="6">
        <f>SUM(C216:C217)</f>
        <v>30150</v>
      </c>
      <c r="D218" s="5">
        <f>SUM(D216:D217)</f>
        <v>0</v>
      </c>
      <c r="E218" s="125"/>
    </row>
    <row r="219" spans="1:5" ht="27.75" hidden="1" x14ac:dyDescent="0.35">
      <c r="A219" s="1232" t="s">
        <v>180</v>
      </c>
      <c r="B219" s="1237"/>
      <c r="C219" s="1233">
        <v>30150</v>
      </c>
      <c r="D219" s="18"/>
      <c r="E219" s="133"/>
    </row>
    <row r="220" spans="1:5" ht="27.75" hidden="1" x14ac:dyDescent="0.4">
      <c r="A220" s="10" t="s">
        <v>1</v>
      </c>
      <c r="B220" s="1238"/>
      <c r="C220" s="1233">
        <f>[11]ИРТ!H97</f>
        <v>0</v>
      </c>
      <c r="D220" s="1234">
        <f>[11]ИРТ!I97</f>
        <v>0</v>
      </c>
      <c r="E220" s="207"/>
    </row>
    <row r="221" spans="1:5" ht="27.75" hidden="1" thickBot="1" x14ac:dyDescent="0.4">
      <c r="A221" s="7" t="s">
        <v>0</v>
      </c>
      <c r="B221" s="167"/>
      <c r="C221" s="6">
        <f>SUM(C219:C220)</f>
        <v>30150</v>
      </c>
      <c r="D221" s="5">
        <f>SUM(D219:D220)</f>
        <v>0</v>
      </c>
      <c r="E221" s="125"/>
    </row>
    <row r="222" spans="1:5" ht="27.75" hidden="1" x14ac:dyDescent="0.35">
      <c r="A222" s="1236" t="s">
        <v>179</v>
      </c>
      <c r="B222" s="1239"/>
      <c r="C222" s="9">
        <v>15050</v>
      </c>
      <c r="D222" s="18"/>
      <c r="E222" s="133"/>
    </row>
    <row r="223" spans="1:5" ht="27.75" hidden="1" x14ac:dyDescent="0.4">
      <c r="A223" s="10" t="s">
        <v>1</v>
      </c>
      <c r="B223" s="1238"/>
      <c r="C223" s="9">
        <f>[11]ИРТ!H105</f>
        <v>0</v>
      </c>
      <c r="D223" s="1231">
        <f>[11]ИРТ!I105</f>
        <v>0</v>
      </c>
      <c r="E223" s="208"/>
    </row>
    <row r="224" spans="1:5" ht="27.75" hidden="1" thickBot="1" x14ac:dyDescent="0.4">
      <c r="A224" s="7" t="s">
        <v>0</v>
      </c>
      <c r="B224" s="167"/>
      <c r="C224" s="6">
        <f>SUM(C222:C223)</f>
        <v>15050</v>
      </c>
      <c r="D224" s="5">
        <f>SUM(D222:D223)</f>
        <v>0</v>
      </c>
      <c r="E224" s="125"/>
    </row>
    <row r="225" spans="1:5" ht="27.75" hidden="1" x14ac:dyDescent="0.35">
      <c r="A225" s="1232" t="s">
        <v>178</v>
      </c>
      <c r="B225" s="1237"/>
      <c r="C225" s="1233">
        <v>45200</v>
      </c>
      <c r="D225" s="18"/>
      <c r="E225" s="133"/>
    </row>
    <row r="226" spans="1:5" ht="27.75" hidden="1" x14ac:dyDescent="0.4">
      <c r="A226" s="10" t="s">
        <v>1</v>
      </c>
      <c r="B226" s="1238"/>
      <c r="C226" s="1233">
        <f>[11]ИРТ!H115</f>
        <v>0</v>
      </c>
      <c r="D226" s="1234">
        <f>[11]ИРТ!I115</f>
        <v>0</v>
      </c>
      <c r="E226" s="207"/>
    </row>
    <row r="227" spans="1:5" ht="27.75" hidden="1" thickBot="1" x14ac:dyDescent="0.4">
      <c r="A227" s="7" t="s">
        <v>0</v>
      </c>
      <c r="B227" s="167"/>
      <c r="C227" s="6">
        <f>SUM(C225:C226)</f>
        <v>45200</v>
      </c>
      <c r="D227" s="5">
        <f>SUM(D225:D226)</f>
        <v>0</v>
      </c>
      <c r="E227" s="125"/>
    </row>
    <row r="228" spans="1:5" ht="24" hidden="1" customHeight="1" x14ac:dyDescent="0.35">
      <c r="A228" s="1236" t="s">
        <v>177</v>
      </c>
      <c r="B228" s="1239"/>
      <c r="C228" s="1242" t="e">
        <f>[2]калькуляция!$B$110</f>
        <v>#REF!</v>
      </c>
      <c r="D228" s="18"/>
      <c r="E228" s="133"/>
    </row>
    <row r="229" spans="1:5" ht="24" hidden="1" customHeight="1" thickBot="1" x14ac:dyDescent="0.4">
      <c r="A229" s="1236"/>
      <c r="B229" s="1243"/>
      <c r="C229" s="1242">
        <f>[2]калькуляция!$F$110</f>
        <v>2.4808500000000002</v>
      </c>
      <c r="D229" s="18">
        <f>[2]калькуляция!$G$110</f>
        <v>0.33300000000000002</v>
      </c>
      <c r="E229" s="133"/>
    </row>
    <row r="230" spans="1:5" ht="24" hidden="1" customHeight="1" x14ac:dyDescent="0.35">
      <c r="A230" s="1236" t="s">
        <v>176</v>
      </c>
      <c r="B230" s="1240"/>
      <c r="C230" s="1242" t="e">
        <f>[2]калькуляция!$B$116</f>
        <v>#REF!</v>
      </c>
      <c r="D230" s="18"/>
      <c r="E230" s="133"/>
    </row>
    <row r="231" spans="1:5" ht="24" hidden="1" customHeight="1" thickBot="1" x14ac:dyDescent="0.35">
      <c r="A231" s="1236"/>
      <c r="B231" s="1244"/>
      <c r="C231" s="1242" t="e">
        <f>[2]калькуляция!$F$116</f>
        <v>#REF!</v>
      </c>
      <c r="D231" s="18" t="e">
        <f>[2]калькуляция!$G$116</f>
        <v>#REF!</v>
      </c>
      <c r="E231" s="133"/>
    </row>
    <row r="232" spans="1:5" ht="27.75" hidden="1" x14ac:dyDescent="0.4">
      <c r="A232" s="1236" t="s">
        <v>175</v>
      </c>
      <c r="B232" s="136">
        <f>C232*$B$15</f>
        <v>115200</v>
      </c>
      <c r="C232" s="9">
        <v>11.52</v>
      </c>
      <c r="D232" s="18"/>
      <c r="E232" s="133"/>
    </row>
    <row r="233" spans="1:5" ht="27.75" hidden="1" x14ac:dyDescent="0.4">
      <c r="A233" s="10" t="s">
        <v>1</v>
      </c>
      <c r="B233" s="132">
        <f>C233*$B$15</f>
        <v>25900</v>
      </c>
      <c r="C233" s="9">
        <f>[11]ИРТ!H138</f>
        <v>2.59</v>
      </c>
      <c r="D233" s="8">
        <f>[11]ИРТ!I138</f>
        <v>0.24</v>
      </c>
      <c r="E233" s="206"/>
    </row>
    <row r="234" spans="1:5" ht="32.25" hidden="1" customHeight="1" thickBot="1" x14ac:dyDescent="0.45">
      <c r="A234" s="7" t="s">
        <v>0</v>
      </c>
      <c r="B234" s="128">
        <f>C234*$B$15</f>
        <v>141100</v>
      </c>
      <c r="C234" s="6">
        <f>SUM(C232:C233)</f>
        <v>14.11</v>
      </c>
      <c r="D234" s="5">
        <f>SUM(D232:D233)</f>
        <v>0.24</v>
      </c>
      <c r="E234" s="125"/>
    </row>
    <row r="235" spans="1:5" ht="27.75" hidden="1" x14ac:dyDescent="0.35">
      <c r="A235" s="1232" t="s">
        <v>174</v>
      </c>
      <c r="B235" s="1237"/>
      <c r="C235" s="1233">
        <v>37650</v>
      </c>
      <c r="D235" s="18"/>
      <c r="E235" s="133"/>
    </row>
    <row r="236" spans="1:5" ht="27.75" hidden="1" x14ac:dyDescent="0.4">
      <c r="A236" s="10" t="s">
        <v>1</v>
      </c>
      <c r="B236" s="1238"/>
      <c r="C236" s="1233">
        <f>[11]ИРТ!H149</f>
        <v>0</v>
      </c>
      <c r="D236" s="1234">
        <f>[11]ИРТ!I149</f>
        <v>0</v>
      </c>
      <c r="E236" s="207"/>
    </row>
    <row r="237" spans="1:5" ht="27.75" hidden="1" thickBot="1" x14ac:dyDescent="0.4">
      <c r="A237" s="7" t="s">
        <v>0</v>
      </c>
      <c r="B237" s="167"/>
      <c r="C237" s="6">
        <f>SUM(C235:C236)</f>
        <v>37650</v>
      </c>
      <c r="D237" s="5">
        <f>SUM(D235:D236)</f>
        <v>0</v>
      </c>
      <c r="E237" s="125"/>
    </row>
    <row r="238" spans="1:5" ht="27.75" hidden="1" x14ac:dyDescent="0.35">
      <c r="A238" s="1232" t="s">
        <v>173</v>
      </c>
      <c r="B238" s="1241"/>
      <c r="C238" s="1233">
        <v>45200</v>
      </c>
      <c r="D238" s="18"/>
      <c r="E238" s="133"/>
    </row>
    <row r="239" spans="1:5" ht="27.75" hidden="1" x14ac:dyDescent="0.4">
      <c r="A239" s="10" t="s">
        <v>1</v>
      </c>
      <c r="B239" s="1238"/>
      <c r="C239" s="1233">
        <f>[11]ИРТ!H159</f>
        <v>0</v>
      </c>
      <c r="D239" s="1234">
        <f>[11]ИРТ!I159</f>
        <v>0</v>
      </c>
      <c r="E239" s="207"/>
    </row>
    <row r="240" spans="1:5" ht="27" hidden="1" x14ac:dyDescent="0.35">
      <c r="A240" s="7" t="s">
        <v>0</v>
      </c>
      <c r="B240" s="1245"/>
      <c r="C240" s="6">
        <f>SUM(C238:C239)</f>
        <v>45200</v>
      </c>
      <c r="D240" s="5">
        <f>SUM(D238:D239)</f>
        <v>0</v>
      </c>
      <c r="E240" s="125"/>
    </row>
    <row r="241" spans="1:6" ht="27.75" hidden="1" x14ac:dyDescent="0.4">
      <c r="A241" s="1236" t="s">
        <v>172</v>
      </c>
      <c r="B241" s="136">
        <f>C241*$B$15</f>
        <v>46300</v>
      </c>
      <c r="C241" s="9">
        <v>4.63</v>
      </c>
      <c r="D241" s="18"/>
      <c r="E241" s="133"/>
    </row>
    <row r="242" spans="1:6" ht="27.75" hidden="1" x14ac:dyDescent="0.4">
      <c r="A242" s="10" t="s">
        <v>1</v>
      </c>
      <c r="B242" s="132">
        <f>C242*$B$15</f>
        <v>100</v>
      </c>
      <c r="C242" s="9">
        <f>[11]ИРТ!H179</f>
        <v>0.01</v>
      </c>
      <c r="D242" s="8">
        <f>[11]ИРТ!I179</f>
        <v>1E-3</v>
      </c>
      <c r="E242" s="206"/>
    </row>
    <row r="243" spans="1:6" ht="28.5" hidden="1" thickBot="1" x14ac:dyDescent="0.45">
      <c r="A243" s="7" t="s">
        <v>0</v>
      </c>
      <c r="B243" s="128">
        <f>C243*$B$15</f>
        <v>46400</v>
      </c>
      <c r="C243" s="6">
        <f>SUM(C241:C242)</f>
        <v>4.6399999999999997</v>
      </c>
      <c r="D243" s="5">
        <f>SUM(D241:D242)</f>
        <v>1E-3</v>
      </c>
      <c r="E243" s="125"/>
    </row>
    <row r="244" spans="1:6" ht="29.25" hidden="1" customHeight="1" x14ac:dyDescent="0.35">
      <c r="A244" s="191" t="s">
        <v>44</v>
      </c>
      <c r="B244" s="205"/>
      <c r="C244" s="189"/>
      <c r="D244" s="18"/>
      <c r="E244" s="133"/>
    </row>
    <row r="245" spans="1:6" ht="28.5" hidden="1" customHeight="1" thickBot="1" x14ac:dyDescent="0.4">
      <c r="A245" s="204" t="s">
        <v>171</v>
      </c>
      <c r="B245" s="203"/>
      <c r="C245" s="189"/>
      <c r="D245" s="18"/>
      <c r="E245" s="133"/>
    </row>
    <row r="246" spans="1:6" ht="33" hidden="1" customHeight="1" x14ac:dyDescent="0.4">
      <c r="A246" s="137" t="s">
        <v>170</v>
      </c>
      <c r="B246" s="136">
        <f t="shared" ref="B246:B302" si="7">C246*$B$15</f>
        <v>12600</v>
      </c>
      <c r="C246" s="185">
        <v>1.26</v>
      </c>
      <c r="D246" s="18"/>
      <c r="E246" s="133"/>
    </row>
    <row r="247" spans="1:6" ht="33.75" hidden="1" customHeight="1" x14ac:dyDescent="0.4">
      <c r="A247" s="10" t="s">
        <v>169</v>
      </c>
      <c r="B247" s="132">
        <f t="shared" si="7"/>
        <v>1900</v>
      </c>
      <c r="C247" s="185">
        <f>[11]физио!H20</f>
        <v>0.19</v>
      </c>
      <c r="D247" s="18">
        <f>[11]физио!I20</f>
        <v>0.02</v>
      </c>
      <c r="E247" s="133"/>
    </row>
    <row r="248" spans="1:6" ht="31.5" hidden="1" customHeight="1" thickBot="1" x14ac:dyDescent="0.45">
      <c r="A248" s="7" t="s">
        <v>0</v>
      </c>
      <c r="B248" s="128">
        <f t="shared" si="7"/>
        <v>14500</v>
      </c>
      <c r="C248" s="6">
        <f>SUM(C246:C247)</f>
        <v>1.45</v>
      </c>
      <c r="D248" s="5">
        <f>SUM(D246:D247)</f>
        <v>0.02</v>
      </c>
      <c r="E248" s="125"/>
    </row>
    <row r="249" spans="1:6" ht="34.5" hidden="1" customHeight="1" x14ac:dyDescent="0.4">
      <c r="A249" s="137" t="s">
        <v>168</v>
      </c>
      <c r="B249" s="136">
        <f t="shared" si="7"/>
        <v>18700</v>
      </c>
      <c r="C249" s="185">
        <v>1.87</v>
      </c>
      <c r="D249" s="18"/>
      <c r="E249" s="133"/>
    </row>
    <row r="250" spans="1:6" ht="30" hidden="1" customHeight="1" x14ac:dyDescent="0.4">
      <c r="A250" s="10" t="s">
        <v>167</v>
      </c>
      <c r="B250" s="132">
        <f t="shared" si="7"/>
        <v>1900</v>
      </c>
      <c r="C250" s="185">
        <f>[11]физио!H28</f>
        <v>0.19</v>
      </c>
      <c r="D250" s="18">
        <f>[11]физио!I28</f>
        <v>0.02</v>
      </c>
      <c r="E250" s="133"/>
    </row>
    <row r="251" spans="1:6" ht="33" hidden="1" customHeight="1" thickBot="1" x14ac:dyDescent="0.45">
      <c r="A251" s="7" t="s">
        <v>0</v>
      </c>
      <c r="B251" s="128">
        <f t="shared" si="7"/>
        <v>20600</v>
      </c>
      <c r="C251" s="6">
        <f>SUM(C249:C250)</f>
        <v>2.06</v>
      </c>
      <c r="D251" s="5">
        <f>SUM(D249:D250)</f>
        <v>0.02</v>
      </c>
      <c r="E251" s="125"/>
    </row>
    <row r="252" spans="1:6" ht="65.25" hidden="1" customHeight="1" x14ac:dyDescent="0.4">
      <c r="A252" s="202" t="s">
        <v>166</v>
      </c>
      <c r="B252" s="136">
        <f t="shared" si="7"/>
        <v>36100</v>
      </c>
      <c r="C252" s="197">
        <v>3.61</v>
      </c>
      <c r="D252" s="18"/>
      <c r="E252" s="133"/>
      <c r="F252" s="14">
        <v>6</v>
      </c>
    </row>
    <row r="253" spans="1:6" ht="26.25" hidden="1" customHeight="1" x14ac:dyDescent="0.4">
      <c r="A253" s="10" t="s">
        <v>1</v>
      </c>
      <c r="B253" s="132">
        <f t="shared" si="7"/>
        <v>600</v>
      </c>
      <c r="C253" s="200">
        <f>[11]физио!H34</f>
        <v>0.06</v>
      </c>
      <c r="D253" s="18">
        <f>[11]физио!I34</f>
        <v>0.01</v>
      </c>
      <c r="E253" s="133"/>
    </row>
    <row r="254" spans="1:6" ht="35.25" hidden="1" customHeight="1" thickBot="1" x14ac:dyDescent="0.45">
      <c r="A254" s="7" t="s">
        <v>0</v>
      </c>
      <c r="B254" s="128">
        <f t="shared" si="7"/>
        <v>36700</v>
      </c>
      <c r="C254" s="6">
        <f>SUM(C252:C253)</f>
        <v>3.67</v>
      </c>
      <c r="D254" s="5">
        <f>SUM(D252:D253)</f>
        <v>0.01</v>
      </c>
      <c r="E254" s="125"/>
    </row>
    <row r="255" spans="1:6" ht="57.75" hidden="1" customHeight="1" x14ac:dyDescent="0.4">
      <c r="A255" s="170" t="s">
        <v>165</v>
      </c>
      <c r="B255" s="136">
        <f t="shared" si="7"/>
        <v>24900.000000000004</v>
      </c>
      <c r="C255" s="197">
        <v>2.4900000000000002</v>
      </c>
      <c r="D255" s="18"/>
      <c r="E255" s="133"/>
    </row>
    <row r="256" spans="1:6" ht="27.75" hidden="1" x14ac:dyDescent="0.4">
      <c r="A256" s="10" t="s">
        <v>1</v>
      </c>
      <c r="B256" s="132">
        <f t="shared" si="7"/>
        <v>4300</v>
      </c>
      <c r="C256" s="197">
        <f>[11]физио!H41</f>
        <v>0.43</v>
      </c>
      <c r="D256" s="18">
        <f>[11]физио!I41</f>
        <v>0.04</v>
      </c>
      <c r="E256" s="133"/>
    </row>
    <row r="257" spans="1:5" ht="36" hidden="1" customHeight="1" thickBot="1" x14ac:dyDescent="0.45">
      <c r="A257" s="7" t="s">
        <v>0</v>
      </c>
      <c r="B257" s="128">
        <f t="shared" si="7"/>
        <v>29200.000000000004</v>
      </c>
      <c r="C257" s="6">
        <f>SUM(C255:C256)</f>
        <v>2.9200000000000004</v>
      </c>
      <c r="D257" s="5">
        <f>SUM(D255:D256)</f>
        <v>0.04</v>
      </c>
      <c r="E257" s="125"/>
    </row>
    <row r="258" spans="1:5" ht="37.5" hidden="1" customHeight="1" x14ac:dyDescent="0.4">
      <c r="A258" s="137" t="s">
        <v>164</v>
      </c>
      <c r="B258" s="136">
        <f t="shared" si="7"/>
        <v>37400</v>
      </c>
      <c r="C258" s="185">
        <v>3.74</v>
      </c>
      <c r="D258" s="18"/>
      <c r="E258" s="133"/>
    </row>
    <row r="259" spans="1:5" ht="30" hidden="1" customHeight="1" x14ac:dyDescent="0.4">
      <c r="A259" s="10" t="s">
        <v>1</v>
      </c>
      <c r="B259" s="132">
        <f t="shared" si="7"/>
        <v>1600</v>
      </c>
      <c r="C259" s="185">
        <f>[11]физио!H49</f>
        <v>0.16</v>
      </c>
      <c r="D259" s="18">
        <f>[11]физио!I49</f>
        <v>0.01</v>
      </c>
      <c r="E259" s="133"/>
    </row>
    <row r="260" spans="1:5" ht="27.75" hidden="1" customHeight="1" thickBot="1" x14ac:dyDescent="0.45">
      <c r="A260" s="7" t="s">
        <v>0</v>
      </c>
      <c r="B260" s="128">
        <f t="shared" si="7"/>
        <v>39000</v>
      </c>
      <c r="C260" s="6">
        <f>SUM(C258:C259)</f>
        <v>3.9000000000000004</v>
      </c>
      <c r="D260" s="5">
        <f>SUM(D258:D259)</f>
        <v>0.01</v>
      </c>
      <c r="E260" s="125"/>
    </row>
    <row r="261" spans="1:5" ht="36.75" hidden="1" customHeight="1" x14ac:dyDescent="0.4">
      <c r="A261" s="137" t="s">
        <v>163</v>
      </c>
      <c r="B261" s="136">
        <f t="shared" si="7"/>
        <v>25000</v>
      </c>
      <c r="C261" s="185">
        <v>2.5</v>
      </c>
      <c r="D261" s="18"/>
      <c r="E261" s="133"/>
    </row>
    <row r="262" spans="1:5" ht="33.75" hidden="1" customHeight="1" x14ac:dyDescent="0.4">
      <c r="A262" s="10" t="s">
        <v>1</v>
      </c>
      <c r="B262" s="132">
        <f t="shared" si="7"/>
        <v>3100</v>
      </c>
      <c r="C262" s="185">
        <f>[11]физио!H56</f>
        <v>0.31</v>
      </c>
      <c r="D262" s="18">
        <f>[11]физио!I56</f>
        <v>0.03</v>
      </c>
      <c r="E262" s="133"/>
    </row>
    <row r="263" spans="1:5" ht="35.25" hidden="1" customHeight="1" thickBot="1" x14ac:dyDescent="0.45">
      <c r="A263" s="7" t="s">
        <v>0</v>
      </c>
      <c r="B263" s="128">
        <f t="shared" si="7"/>
        <v>28100</v>
      </c>
      <c r="C263" s="6">
        <f>SUM(C261:C262)</f>
        <v>2.81</v>
      </c>
      <c r="D263" s="5">
        <f>SUM(D261:D262)</f>
        <v>0.03</v>
      </c>
      <c r="E263" s="125"/>
    </row>
    <row r="264" spans="1:5" ht="33.75" hidden="1" customHeight="1" x14ac:dyDescent="0.4">
      <c r="A264" s="137" t="s">
        <v>162</v>
      </c>
      <c r="B264" s="136">
        <f t="shared" si="7"/>
        <v>24900.000000000004</v>
      </c>
      <c r="C264" s="185">
        <v>2.4900000000000002</v>
      </c>
      <c r="D264" s="18"/>
      <c r="E264" s="133"/>
    </row>
    <row r="265" spans="1:5" ht="33" hidden="1" customHeight="1" x14ac:dyDescent="0.4">
      <c r="A265" s="10" t="s">
        <v>1</v>
      </c>
      <c r="B265" s="132">
        <f t="shared" si="7"/>
        <v>3100</v>
      </c>
      <c r="C265" s="185">
        <f>[11]физио!H63</f>
        <v>0.31</v>
      </c>
      <c r="D265" s="18">
        <f>[11]физио!I63</f>
        <v>0.03</v>
      </c>
      <c r="E265" s="133"/>
    </row>
    <row r="266" spans="1:5" ht="31.5" hidden="1" customHeight="1" thickBot="1" x14ac:dyDescent="0.45">
      <c r="A266" s="7" t="s">
        <v>0</v>
      </c>
      <c r="B266" s="128">
        <f t="shared" si="7"/>
        <v>28000.000000000004</v>
      </c>
      <c r="C266" s="6">
        <f>SUM(C264:C265)</f>
        <v>2.8000000000000003</v>
      </c>
      <c r="D266" s="5">
        <f>SUM(D264:D265)</f>
        <v>0.03</v>
      </c>
      <c r="E266" s="125"/>
    </row>
    <row r="267" spans="1:5" ht="39.75" hidden="1" customHeight="1" x14ac:dyDescent="0.4">
      <c r="A267" s="137" t="s">
        <v>161</v>
      </c>
      <c r="B267" s="136">
        <f t="shared" si="7"/>
        <v>24900.000000000004</v>
      </c>
      <c r="C267" s="185">
        <v>2.4900000000000002</v>
      </c>
      <c r="D267" s="18"/>
      <c r="E267" s="133"/>
    </row>
    <row r="268" spans="1:5" ht="32.25" hidden="1" customHeight="1" x14ac:dyDescent="0.4">
      <c r="A268" s="10" t="s">
        <v>1</v>
      </c>
      <c r="B268" s="132">
        <f t="shared" si="7"/>
        <v>3100</v>
      </c>
      <c r="C268" s="185">
        <f>[11]физио!H70</f>
        <v>0.31</v>
      </c>
      <c r="D268" s="18">
        <f>[11]физио!I70</f>
        <v>0.03</v>
      </c>
      <c r="E268" s="133"/>
    </row>
    <row r="269" spans="1:5" ht="33" hidden="1" customHeight="1" thickBot="1" x14ac:dyDescent="0.45">
      <c r="A269" s="7" t="s">
        <v>0</v>
      </c>
      <c r="B269" s="128">
        <f t="shared" si="7"/>
        <v>28000.000000000004</v>
      </c>
      <c r="C269" s="6">
        <f>SUM(C267:C268)</f>
        <v>2.8000000000000003</v>
      </c>
      <c r="D269" s="5">
        <f>SUM(D267:D268)</f>
        <v>0.03</v>
      </c>
      <c r="E269" s="125"/>
    </row>
    <row r="270" spans="1:5" ht="33" hidden="1" customHeight="1" x14ac:dyDescent="0.4">
      <c r="A270" s="137" t="s">
        <v>160</v>
      </c>
      <c r="B270" s="136">
        <f t="shared" si="7"/>
        <v>25000</v>
      </c>
      <c r="C270" s="185">
        <v>2.5</v>
      </c>
      <c r="D270" s="18"/>
      <c r="E270" s="133"/>
    </row>
    <row r="271" spans="1:5" ht="30" hidden="1" customHeight="1" x14ac:dyDescent="0.4">
      <c r="A271" s="10" t="s">
        <v>1</v>
      </c>
      <c r="B271" s="132">
        <f t="shared" si="7"/>
        <v>3100</v>
      </c>
      <c r="C271" s="185">
        <f>[11]физио!H77</f>
        <v>0.31</v>
      </c>
      <c r="D271" s="18">
        <f>[11]физио!I70</f>
        <v>0.03</v>
      </c>
      <c r="E271" s="133"/>
    </row>
    <row r="272" spans="1:5" ht="33" hidden="1" customHeight="1" thickBot="1" x14ac:dyDescent="0.45">
      <c r="A272" s="7" t="s">
        <v>0</v>
      </c>
      <c r="B272" s="128">
        <f t="shared" si="7"/>
        <v>28100</v>
      </c>
      <c r="C272" s="6">
        <f>SUM(C270:C271)</f>
        <v>2.81</v>
      </c>
      <c r="D272" s="5">
        <f>SUM(D270:D271)</f>
        <v>0.03</v>
      </c>
      <c r="E272" s="125"/>
    </row>
    <row r="273" spans="1:5" ht="30" hidden="1" customHeight="1" x14ac:dyDescent="0.4">
      <c r="A273" s="137" t="s">
        <v>159</v>
      </c>
      <c r="B273" s="136">
        <f t="shared" si="7"/>
        <v>24900.000000000004</v>
      </c>
      <c r="C273" s="185">
        <v>2.4900000000000002</v>
      </c>
      <c r="D273" s="18"/>
      <c r="E273" s="133"/>
    </row>
    <row r="274" spans="1:5" ht="29.25" hidden="1" customHeight="1" x14ac:dyDescent="0.4">
      <c r="A274" s="10" t="s">
        <v>1</v>
      </c>
      <c r="B274" s="132">
        <f t="shared" si="7"/>
        <v>600</v>
      </c>
      <c r="C274" s="185">
        <f>[11]физио!H83</f>
        <v>0.06</v>
      </c>
      <c r="D274" s="18">
        <f>[11]физио!I83</f>
        <v>0.01</v>
      </c>
      <c r="E274" s="133"/>
    </row>
    <row r="275" spans="1:5" ht="29.25" hidden="1" customHeight="1" thickBot="1" x14ac:dyDescent="0.45">
      <c r="A275" s="7" t="s">
        <v>0</v>
      </c>
      <c r="B275" s="128">
        <f t="shared" si="7"/>
        <v>25500.000000000004</v>
      </c>
      <c r="C275" s="6">
        <f>SUM(C273:C274)</f>
        <v>2.5500000000000003</v>
      </c>
      <c r="D275" s="5">
        <f>SUM(D273:D274)</f>
        <v>0.01</v>
      </c>
      <c r="E275" s="125"/>
    </row>
    <row r="276" spans="1:5" ht="33.75" hidden="1" customHeight="1" x14ac:dyDescent="0.4">
      <c r="A276" s="137" t="s">
        <v>158</v>
      </c>
      <c r="B276" s="136">
        <f t="shared" si="7"/>
        <v>12600</v>
      </c>
      <c r="C276" s="185">
        <v>1.26</v>
      </c>
      <c r="D276" s="18"/>
      <c r="E276" s="133"/>
    </row>
    <row r="277" spans="1:5" ht="30" hidden="1" customHeight="1" x14ac:dyDescent="0.4">
      <c r="A277" s="10" t="s">
        <v>1</v>
      </c>
      <c r="B277" s="132">
        <f t="shared" si="7"/>
        <v>600</v>
      </c>
      <c r="C277" s="185">
        <f>[11]физио!H89</f>
        <v>0.06</v>
      </c>
      <c r="D277" s="18">
        <f>[11]физио!I89</f>
        <v>0.01</v>
      </c>
      <c r="E277" s="133"/>
    </row>
    <row r="278" spans="1:5" ht="31.5" hidden="1" customHeight="1" thickBot="1" x14ac:dyDescent="0.45">
      <c r="A278" s="7" t="s">
        <v>0</v>
      </c>
      <c r="B278" s="128">
        <f t="shared" si="7"/>
        <v>13200</v>
      </c>
      <c r="C278" s="6">
        <f>SUM(C276:C277)</f>
        <v>1.32</v>
      </c>
      <c r="D278" s="5">
        <f>SUM(D276:D277)</f>
        <v>0.01</v>
      </c>
      <c r="E278" s="125"/>
    </row>
    <row r="279" spans="1:5" ht="31.5" hidden="1" customHeight="1" x14ac:dyDescent="0.4">
      <c r="A279" s="137" t="s">
        <v>157</v>
      </c>
      <c r="B279" s="136">
        <f t="shared" si="7"/>
        <v>12600</v>
      </c>
      <c r="C279" s="185">
        <v>1.26</v>
      </c>
      <c r="D279" s="18"/>
    </row>
    <row r="280" spans="1:5" ht="29.25" hidden="1" customHeight="1" x14ac:dyDescent="0.4">
      <c r="A280" s="10" t="s">
        <v>1</v>
      </c>
      <c r="B280" s="132">
        <f t="shared" si="7"/>
        <v>600</v>
      </c>
      <c r="C280" s="185">
        <f>[11]физио!H95</f>
        <v>0.06</v>
      </c>
      <c r="D280" s="18">
        <f>[11]физио!I95</f>
        <v>0.01</v>
      </c>
      <c r="E280" s="133"/>
    </row>
    <row r="281" spans="1:5" ht="30" hidden="1" customHeight="1" thickBot="1" x14ac:dyDescent="0.45">
      <c r="A281" s="7" t="s">
        <v>0</v>
      </c>
      <c r="B281" s="128">
        <f t="shared" si="7"/>
        <v>13200</v>
      </c>
      <c r="C281" s="6">
        <f>SUM(C279:C280)</f>
        <v>1.32</v>
      </c>
      <c r="D281" s="5">
        <f>SUM(D279:D280)</f>
        <v>0.01</v>
      </c>
      <c r="E281" s="125"/>
    </row>
    <row r="282" spans="1:5" ht="31.5" hidden="1" customHeight="1" x14ac:dyDescent="0.4">
      <c r="A282" s="137" t="s">
        <v>156</v>
      </c>
      <c r="B282" s="136">
        <f t="shared" si="7"/>
        <v>12600</v>
      </c>
      <c r="C282" s="185">
        <v>1.26</v>
      </c>
      <c r="D282" s="18"/>
      <c r="E282" s="133"/>
    </row>
    <row r="283" spans="1:5" ht="26.25" hidden="1" customHeight="1" x14ac:dyDescent="0.4">
      <c r="A283" s="10" t="s">
        <v>1</v>
      </c>
      <c r="B283" s="132">
        <f t="shared" si="7"/>
        <v>600</v>
      </c>
      <c r="C283" s="185">
        <f>[11]физио!H101</f>
        <v>0.06</v>
      </c>
      <c r="D283" s="18">
        <f>[11]физио!I101</f>
        <v>0.01</v>
      </c>
      <c r="E283" s="133"/>
    </row>
    <row r="284" spans="1:5" ht="35.25" hidden="1" customHeight="1" thickBot="1" x14ac:dyDescent="0.45">
      <c r="A284" s="7" t="s">
        <v>0</v>
      </c>
      <c r="B284" s="128">
        <f t="shared" si="7"/>
        <v>13200</v>
      </c>
      <c r="C284" s="6">
        <f>SUM(C282:C283)</f>
        <v>1.32</v>
      </c>
      <c r="D284" s="5">
        <f>SUM(D282:D283)</f>
        <v>0.01</v>
      </c>
      <c r="E284" s="125"/>
    </row>
    <row r="285" spans="1:5" ht="40.5" hidden="1" customHeight="1" x14ac:dyDescent="0.4">
      <c r="A285" s="137" t="s">
        <v>155</v>
      </c>
      <c r="B285" s="154">
        <f t="shared" si="7"/>
        <v>18700</v>
      </c>
      <c r="C285" s="185">
        <v>1.87</v>
      </c>
      <c r="D285" s="18"/>
      <c r="E285" s="133"/>
    </row>
    <row r="286" spans="1:5" ht="30" hidden="1" customHeight="1" x14ac:dyDescent="0.4">
      <c r="A286" s="10" t="s">
        <v>1</v>
      </c>
      <c r="B286" s="132">
        <f t="shared" si="7"/>
        <v>600</v>
      </c>
      <c r="C286" s="185">
        <f>[11]физио!H107</f>
        <v>0.06</v>
      </c>
      <c r="D286" s="18">
        <f>[11]физио!I107</f>
        <v>0.01</v>
      </c>
      <c r="E286" s="133"/>
    </row>
    <row r="287" spans="1:5" ht="29.25" hidden="1" customHeight="1" thickBot="1" x14ac:dyDescent="0.4">
      <c r="A287" s="7" t="s">
        <v>0</v>
      </c>
      <c r="B287" s="152">
        <f t="shared" si="7"/>
        <v>19300</v>
      </c>
      <c r="C287" s="6">
        <f>SUM(C285:C286)</f>
        <v>1.9300000000000002</v>
      </c>
      <c r="D287" s="5">
        <f>SUM(D285:D286)</f>
        <v>0.01</v>
      </c>
      <c r="E287" s="125"/>
    </row>
    <row r="288" spans="1:5" ht="39" hidden="1" customHeight="1" x14ac:dyDescent="0.4">
      <c r="A288" s="137" t="s">
        <v>154</v>
      </c>
      <c r="B288" s="136">
        <f t="shared" si="7"/>
        <v>12600</v>
      </c>
      <c r="C288" s="185">
        <v>1.26</v>
      </c>
      <c r="D288" s="18"/>
      <c r="E288" s="133"/>
    </row>
    <row r="289" spans="1:6" ht="26.25" hidden="1" customHeight="1" x14ac:dyDescent="0.4">
      <c r="A289" s="10" t="s">
        <v>1</v>
      </c>
      <c r="B289" s="132">
        <f t="shared" si="7"/>
        <v>600</v>
      </c>
      <c r="C289" s="185">
        <f>[11]физио!H113</f>
        <v>0.06</v>
      </c>
      <c r="D289" s="18">
        <f>[11]физио!I113</f>
        <v>0.01</v>
      </c>
      <c r="E289" s="133"/>
    </row>
    <row r="290" spans="1:6" ht="31.5" hidden="1" customHeight="1" thickBot="1" x14ac:dyDescent="0.45">
      <c r="A290" s="7" t="s">
        <v>0</v>
      </c>
      <c r="B290" s="128">
        <f t="shared" si="7"/>
        <v>13200</v>
      </c>
      <c r="C290" s="6">
        <f>SUM(C288:C289)</f>
        <v>1.32</v>
      </c>
      <c r="D290" s="5">
        <f>SUM(D288:D289)</f>
        <v>0.01</v>
      </c>
      <c r="E290" s="125"/>
    </row>
    <row r="291" spans="1:6" ht="29.25" hidden="1" customHeight="1" x14ac:dyDescent="0.4">
      <c r="A291" s="137" t="s">
        <v>153</v>
      </c>
      <c r="B291" s="136">
        <f t="shared" si="7"/>
        <v>12600</v>
      </c>
      <c r="C291" s="185">
        <v>1.26</v>
      </c>
      <c r="D291" s="18"/>
      <c r="E291" s="133"/>
      <c r="F291" s="201">
        <v>7</v>
      </c>
    </row>
    <row r="292" spans="1:6" ht="29.25" hidden="1" customHeight="1" x14ac:dyDescent="0.4">
      <c r="A292" s="10" t="s">
        <v>1</v>
      </c>
      <c r="B292" s="132">
        <f t="shared" si="7"/>
        <v>600</v>
      </c>
      <c r="C292" s="185">
        <f>[11]физио!H120</f>
        <v>0.06</v>
      </c>
      <c r="D292" s="18">
        <f>[11]физио!I120</f>
        <v>0.01</v>
      </c>
      <c r="E292" s="133"/>
    </row>
    <row r="293" spans="1:6" ht="31.5" hidden="1" customHeight="1" thickBot="1" x14ac:dyDescent="0.45">
      <c r="A293" s="7" t="s">
        <v>0</v>
      </c>
      <c r="B293" s="128">
        <f t="shared" si="7"/>
        <v>13200</v>
      </c>
      <c r="C293" s="6">
        <f>SUM(C291:C292)</f>
        <v>1.32</v>
      </c>
      <c r="D293" s="5">
        <f>SUM(D291:D292)</f>
        <v>0.01</v>
      </c>
      <c r="E293" s="125"/>
    </row>
    <row r="294" spans="1:6" ht="33" hidden="1" customHeight="1" x14ac:dyDescent="0.4">
      <c r="A294" s="137" t="s">
        <v>152</v>
      </c>
      <c r="B294" s="136">
        <f t="shared" si="7"/>
        <v>12600</v>
      </c>
      <c r="C294" s="185">
        <v>1.26</v>
      </c>
      <c r="D294" s="18"/>
      <c r="E294" s="133"/>
    </row>
    <row r="295" spans="1:6" ht="30" hidden="1" customHeight="1" x14ac:dyDescent="0.4">
      <c r="A295" s="10" t="s">
        <v>1</v>
      </c>
      <c r="B295" s="132">
        <f t="shared" si="7"/>
        <v>600</v>
      </c>
      <c r="C295" s="185">
        <f>[11]физио!H126</f>
        <v>0.06</v>
      </c>
      <c r="D295" s="18">
        <f>[11]физио!I126</f>
        <v>0.01</v>
      </c>
      <c r="E295" s="133"/>
    </row>
    <row r="296" spans="1:6" ht="33" hidden="1" customHeight="1" thickBot="1" x14ac:dyDescent="0.45">
      <c r="A296" s="7" t="s">
        <v>0</v>
      </c>
      <c r="B296" s="128">
        <f t="shared" si="7"/>
        <v>13200</v>
      </c>
      <c r="C296" s="6">
        <f>SUM(C294:C295)</f>
        <v>1.32</v>
      </c>
      <c r="D296" s="5">
        <f>SUM(D294:D295)</f>
        <v>0.01</v>
      </c>
      <c r="E296" s="125"/>
    </row>
    <row r="297" spans="1:6" ht="33" hidden="1" customHeight="1" x14ac:dyDescent="0.4">
      <c r="A297" s="137" t="s">
        <v>151</v>
      </c>
      <c r="B297" s="136">
        <f t="shared" si="7"/>
        <v>12600</v>
      </c>
      <c r="C297" s="185">
        <v>1.26</v>
      </c>
      <c r="D297" s="18"/>
      <c r="E297" s="133"/>
    </row>
    <row r="298" spans="1:6" ht="36" hidden="1" customHeight="1" x14ac:dyDescent="0.4">
      <c r="A298" s="10" t="s">
        <v>1</v>
      </c>
      <c r="B298" s="132">
        <f t="shared" si="7"/>
        <v>600</v>
      </c>
      <c r="C298" s="185">
        <f>[11]физио!H173</f>
        <v>0.06</v>
      </c>
      <c r="D298" s="18">
        <f>[11]физио!I173</f>
        <v>0.01</v>
      </c>
      <c r="E298" s="133"/>
    </row>
    <row r="299" spans="1:6" ht="33.75" hidden="1" customHeight="1" thickBot="1" x14ac:dyDescent="0.45">
      <c r="A299" s="7" t="s">
        <v>0</v>
      </c>
      <c r="B299" s="128">
        <f t="shared" si="7"/>
        <v>13200</v>
      </c>
      <c r="C299" s="6">
        <f>SUM(C297:C298)</f>
        <v>1.32</v>
      </c>
      <c r="D299" s="5">
        <f>SUM(D297:D298)</f>
        <v>0.01</v>
      </c>
      <c r="E299" s="125"/>
    </row>
    <row r="300" spans="1:6" ht="33" hidden="1" customHeight="1" x14ac:dyDescent="0.4">
      <c r="A300" s="137" t="s">
        <v>150</v>
      </c>
      <c r="B300" s="136">
        <f t="shared" si="7"/>
        <v>12700</v>
      </c>
      <c r="C300" s="185">
        <v>1.27</v>
      </c>
      <c r="D300" s="18"/>
      <c r="E300" s="133"/>
    </row>
    <row r="301" spans="1:6" ht="27.75" hidden="1" customHeight="1" x14ac:dyDescent="0.4">
      <c r="A301" s="10" t="s">
        <v>1</v>
      </c>
      <c r="B301" s="132">
        <f t="shared" si="7"/>
        <v>600</v>
      </c>
      <c r="C301" s="185">
        <f>[11]физио!H179</f>
        <v>0.06</v>
      </c>
      <c r="D301" s="18">
        <f>[11]физио!I179</f>
        <v>0.01</v>
      </c>
      <c r="E301" s="133"/>
    </row>
    <row r="302" spans="1:6" ht="33" hidden="1" customHeight="1" thickBot="1" x14ac:dyDescent="0.45">
      <c r="A302" s="7" t="s">
        <v>0</v>
      </c>
      <c r="B302" s="128">
        <f t="shared" si="7"/>
        <v>13300</v>
      </c>
      <c r="C302" s="6">
        <f>SUM(C300:C301)</f>
        <v>1.33</v>
      </c>
      <c r="D302" s="5">
        <f>SUM(D300:D301)</f>
        <v>0.01</v>
      </c>
      <c r="E302" s="125"/>
    </row>
    <row r="303" spans="1:6" ht="28.5" hidden="1" thickBot="1" x14ac:dyDescent="0.45">
      <c r="A303" s="199" t="s">
        <v>149</v>
      </c>
      <c r="B303" s="198"/>
      <c r="C303" s="185"/>
      <c r="D303" s="18"/>
      <c r="E303" s="133"/>
    </row>
    <row r="304" spans="1:6" ht="35.25" hidden="1" customHeight="1" x14ac:dyDescent="0.4">
      <c r="A304" s="137" t="s">
        <v>148</v>
      </c>
      <c r="B304" s="136">
        <f t="shared" ref="B304:B315" si="8">C304*$B$15</f>
        <v>24900.000000000004</v>
      </c>
      <c r="C304" s="185">
        <v>2.4900000000000002</v>
      </c>
      <c r="D304" s="18"/>
      <c r="E304" s="133"/>
    </row>
    <row r="305" spans="1:11" ht="31.5" hidden="1" customHeight="1" x14ac:dyDescent="0.4">
      <c r="A305" s="10" t="s">
        <v>1</v>
      </c>
      <c r="B305" s="132">
        <f t="shared" si="8"/>
        <v>7900</v>
      </c>
      <c r="C305" s="185">
        <f>[11]физио!H190</f>
        <v>0.79</v>
      </c>
      <c r="D305" s="18">
        <f>[11]физио!I190</f>
        <v>7.0000000000000007E-2</v>
      </c>
      <c r="E305" s="133"/>
    </row>
    <row r="306" spans="1:11" ht="33.75" hidden="1" customHeight="1" thickBot="1" x14ac:dyDescent="0.45">
      <c r="A306" s="7" t="s">
        <v>0</v>
      </c>
      <c r="B306" s="128">
        <f t="shared" si="8"/>
        <v>32800</v>
      </c>
      <c r="C306" s="6">
        <f>SUM(C304:C305)</f>
        <v>3.2800000000000002</v>
      </c>
      <c r="D306" s="5">
        <f>SUM(D304:D305)</f>
        <v>7.0000000000000007E-2</v>
      </c>
      <c r="E306" s="125"/>
    </row>
    <row r="307" spans="1:11" ht="33.75" hidden="1" customHeight="1" x14ac:dyDescent="0.4">
      <c r="A307" s="137" t="s">
        <v>147</v>
      </c>
      <c r="B307" s="136">
        <f t="shared" si="8"/>
        <v>24900.000000000004</v>
      </c>
      <c r="C307" s="185">
        <v>2.4900000000000002</v>
      </c>
      <c r="D307" s="18"/>
      <c r="E307" s="133"/>
    </row>
    <row r="308" spans="1:11" ht="35.25" hidden="1" customHeight="1" x14ac:dyDescent="0.4">
      <c r="A308" s="10" t="s">
        <v>1</v>
      </c>
      <c r="B308" s="132">
        <f t="shared" si="8"/>
        <v>16000</v>
      </c>
      <c r="C308" s="185">
        <f>[11]физио!H199</f>
        <v>1.6</v>
      </c>
      <c r="D308" s="18">
        <f>[11]физио!I199</f>
        <v>0.15</v>
      </c>
      <c r="E308" s="133"/>
    </row>
    <row r="309" spans="1:11" ht="28.5" hidden="1" thickBot="1" x14ac:dyDescent="0.45">
      <c r="A309" s="7" t="s">
        <v>0</v>
      </c>
      <c r="B309" s="128">
        <f t="shared" si="8"/>
        <v>40900</v>
      </c>
      <c r="C309" s="6">
        <f>SUM(C307:C308)</f>
        <v>4.09</v>
      </c>
      <c r="D309" s="5">
        <f>SUM(D307:D308)</f>
        <v>0.15</v>
      </c>
      <c r="E309" s="125"/>
    </row>
    <row r="310" spans="1:11" ht="59.25" hidden="1" customHeight="1" x14ac:dyDescent="0.4">
      <c r="A310" s="170" t="s">
        <v>146</v>
      </c>
      <c r="B310" s="136">
        <f t="shared" si="8"/>
        <v>19200</v>
      </c>
      <c r="C310" s="185">
        <v>1.92</v>
      </c>
      <c r="D310" s="18"/>
      <c r="E310" s="133"/>
    </row>
    <row r="311" spans="1:11" ht="34.5" hidden="1" customHeight="1" x14ac:dyDescent="0.4">
      <c r="A311" s="10" t="s">
        <v>1</v>
      </c>
      <c r="B311" s="132">
        <f t="shared" si="8"/>
        <v>100</v>
      </c>
      <c r="C311" s="200">
        <f>[11]физио!H203</f>
        <v>0.01</v>
      </c>
      <c r="D311" s="18">
        <v>0</v>
      </c>
      <c r="E311" s="133"/>
    </row>
    <row r="312" spans="1:11" ht="36" hidden="1" customHeight="1" thickBot="1" x14ac:dyDescent="0.45">
      <c r="A312" s="7" t="s">
        <v>0</v>
      </c>
      <c r="B312" s="128">
        <f t="shared" si="8"/>
        <v>19300</v>
      </c>
      <c r="C312" s="6">
        <f>SUM(C310:C311)</f>
        <v>1.93</v>
      </c>
      <c r="D312" s="5">
        <f>SUM(D310:D311)</f>
        <v>0</v>
      </c>
      <c r="E312" s="125"/>
    </row>
    <row r="313" spans="1:11" ht="55.5" hidden="1" x14ac:dyDescent="0.4">
      <c r="A313" s="170" t="s">
        <v>145</v>
      </c>
      <c r="B313" s="154">
        <f t="shared" si="8"/>
        <v>24200</v>
      </c>
      <c r="C313" s="197">
        <v>2.42</v>
      </c>
      <c r="D313" s="18"/>
      <c r="E313" s="133"/>
    </row>
    <row r="314" spans="1:11" ht="27.75" hidden="1" x14ac:dyDescent="0.4">
      <c r="A314" s="10" t="s">
        <v>1</v>
      </c>
      <c r="B314" s="132">
        <f t="shared" si="8"/>
        <v>100</v>
      </c>
      <c r="C314" s="200">
        <f>[11]физио!H203</f>
        <v>0.01</v>
      </c>
      <c r="D314" s="18">
        <v>0</v>
      </c>
      <c r="E314" s="133"/>
    </row>
    <row r="315" spans="1:11" ht="28.5" hidden="1" thickBot="1" x14ac:dyDescent="0.45">
      <c r="A315" s="7" t="s">
        <v>0</v>
      </c>
      <c r="B315" s="128">
        <f t="shared" si="8"/>
        <v>24299.999999999996</v>
      </c>
      <c r="C315" s="6">
        <f>SUM(C313:C314)</f>
        <v>2.4299999999999997</v>
      </c>
      <c r="D315" s="5">
        <f>SUM(D313:D314)</f>
        <v>0</v>
      </c>
      <c r="E315" s="125"/>
    </row>
    <row r="316" spans="1:11" ht="28.5" hidden="1" customHeight="1" thickBot="1" x14ac:dyDescent="0.45">
      <c r="A316" s="199" t="s">
        <v>144</v>
      </c>
      <c r="B316" s="198"/>
      <c r="C316" s="185"/>
      <c r="D316" s="18"/>
      <c r="E316" s="133"/>
    </row>
    <row r="317" spans="1:11" ht="55.5" hidden="1" x14ac:dyDescent="0.4">
      <c r="A317" s="170" t="s">
        <v>143</v>
      </c>
      <c r="B317" s="136">
        <f t="shared" ref="B317:B323" si="9">C317*$B$15</f>
        <v>12600</v>
      </c>
      <c r="C317" s="185">
        <v>1.26</v>
      </c>
      <c r="D317" s="18"/>
      <c r="E317" s="133"/>
    </row>
    <row r="318" spans="1:11" ht="27.75" hidden="1" x14ac:dyDescent="0.4">
      <c r="A318" s="10" t="s">
        <v>1</v>
      </c>
      <c r="B318" s="132">
        <f t="shared" si="9"/>
        <v>100</v>
      </c>
      <c r="C318" s="197">
        <f>[11]физио!H207</f>
        <v>0.01</v>
      </c>
      <c r="D318" s="18">
        <v>0</v>
      </c>
      <c r="E318" s="196"/>
      <c r="F318" s="195"/>
      <c r="G318" s="195"/>
      <c r="H318" s="195"/>
      <c r="I318" s="195"/>
    </row>
    <row r="319" spans="1:11" ht="28.5" hidden="1" thickBot="1" x14ac:dyDescent="0.45">
      <c r="A319" s="7" t="s">
        <v>0</v>
      </c>
      <c r="B319" s="128">
        <f t="shared" si="9"/>
        <v>12700</v>
      </c>
      <c r="C319" s="6">
        <f>SUM(C317:C318)</f>
        <v>1.27</v>
      </c>
      <c r="D319" s="5">
        <f>SUM(D317:D318)</f>
        <v>0</v>
      </c>
      <c r="G319" s="94" t="s">
        <v>142</v>
      </c>
      <c r="K319" s="94" t="s">
        <v>141</v>
      </c>
    </row>
    <row r="320" spans="1:11" ht="27.75" hidden="1" x14ac:dyDescent="0.4">
      <c r="A320" s="137" t="s">
        <v>140</v>
      </c>
      <c r="B320" s="136">
        <f t="shared" si="9"/>
        <v>12600</v>
      </c>
      <c r="C320" s="185">
        <v>1.26</v>
      </c>
      <c r="D320" s="18"/>
      <c r="E320" s="194"/>
    </row>
    <row r="321" spans="1:12" ht="27.75" hidden="1" x14ac:dyDescent="0.4">
      <c r="A321" s="10" t="s">
        <v>138</v>
      </c>
      <c r="B321" s="132">
        <f t="shared" si="9"/>
        <v>0</v>
      </c>
      <c r="C321" s="185">
        <f>[11]физио!H218</f>
        <v>0</v>
      </c>
      <c r="D321" s="18">
        <f>[11]физио!I218</f>
        <v>0</v>
      </c>
      <c r="E321" s="133"/>
      <c r="L321" t="s">
        <v>139</v>
      </c>
    </row>
    <row r="322" spans="1:12" ht="26.25" hidden="1" customHeight="1" x14ac:dyDescent="0.4">
      <c r="A322" s="10" t="s">
        <v>138</v>
      </c>
      <c r="B322" s="152"/>
      <c r="C322" s="185"/>
      <c r="D322" s="18"/>
      <c r="E322" s="133"/>
    </row>
    <row r="323" spans="1:12" ht="28.5" hidden="1" thickBot="1" x14ac:dyDescent="0.45">
      <c r="A323" s="7" t="s">
        <v>0</v>
      </c>
      <c r="B323" s="128">
        <f t="shared" si="9"/>
        <v>12600</v>
      </c>
      <c r="C323" s="6">
        <f>SUM(C320:C321)</f>
        <v>1.26</v>
      </c>
      <c r="D323" s="5">
        <f>SUM(D320:D321)</f>
        <v>0</v>
      </c>
      <c r="E323" s="125"/>
    </row>
    <row r="324" spans="1:12" ht="27" hidden="1" x14ac:dyDescent="0.35">
      <c r="A324" s="7" t="str">
        <f>A576:D576</f>
        <v>Кислородный коктейль</v>
      </c>
      <c r="B324" s="193"/>
      <c r="C324" s="6">
        <v>0.64</v>
      </c>
      <c r="D324" s="5"/>
      <c r="E324" s="125"/>
    </row>
    <row r="325" spans="1:12" ht="27.75" hidden="1" x14ac:dyDescent="0.4">
      <c r="A325" s="10" t="s">
        <v>1</v>
      </c>
      <c r="B325" s="132">
        <f>C325*$B$15</f>
        <v>3000</v>
      </c>
      <c r="C325" s="185">
        <f>[11]физио!H239</f>
        <v>0.3</v>
      </c>
      <c r="D325" s="18">
        <f>[11]физио!I239</f>
        <v>0.03</v>
      </c>
      <c r="E325" s="133"/>
    </row>
    <row r="326" spans="1:12" ht="28.5" hidden="1" thickBot="1" x14ac:dyDescent="0.45">
      <c r="A326" s="7" t="s">
        <v>0</v>
      </c>
      <c r="B326" s="128">
        <f>C326*$B$15</f>
        <v>9400</v>
      </c>
      <c r="C326" s="6">
        <f>SUM(C324:C325)</f>
        <v>0.94</v>
      </c>
      <c r="D326" s="5">
        <f>SUM(D324:D325)</f>
        <v>0.03</v>
      </c>
      <c r="E326" s="125"/>
    </row>
    <row r="327" spans="1:12" ht="27.75" hidden="1" thickBot="1" x14ac:dyDescent="0.4">
      <c r="A327" s="191" t="s">
        <v>137</v>
      </c>
      <c r="B327" s="190"/>
      <c r="C327" s="189"/>
      <c r="D327" s="18"/>
      <c r="E327" s="133"/>
    </row>
    <row r="328" spans="1:12" ht="27.75" hidden="1" x14ac:dyDescent="0.4">
      <c r="A328" s="187" t="s">
        <v>136</v>
      </c>
      <c r="B328" s="136">
        <f t="shared" ref="B328:B343" si="10">C328*$B$15</f>
        <v>6000</v>
      </c>
      <c r="C328" s="186">
        <v>0.6</v>
      </c>
      <c r="D328" s="18"/>
      <c r="E328" s="133"/>
    </row>
    <row r="329" spans="1:12" ht="27.75" hidden="1" x14ac:dyDescent="0.4">
      <c r="A329" s="10" t="s">
        <v>1</v>
      </c>
      <c r="B329" s="132">
        <f t="shared" si="10"/>
        <v>12300</v>
      </c>
      <c r="C329" s="186">
        <f>'[11]Лаборат. страх.'!I29</f>
        <v>1.23</v>
      </c>
      <c r="D329" s="18">
        <f>'[11]Лаборат. страх.'!J29</f>
        <v>0.11</v>
      </c>
      <c r="E329" s="133"/>
    </row>
    <row r="330" spans="1:12" ht="27.75" hidden="1" x14ac:dyDescent="0.4">
      <c r="A330" s="7" t="s">
        <v>0</v>
      </c>
      <c r="B330" s="152">
        <f t="shared" si="10"/>
        <v>18300</v>
      </c>
      <c r="C330" s="6">
        <f>SUM(C328:C329)</f>
        <v>1.83</v>
      </c>
      <c r="D330" s="5">
        <f>SUM(D328:D329)</f>
        <v>0.11</v>
      </c>
      <c r="E330" s="125"/>
    </row>
    <row r="331" spans="1:12" ht="27.75" hidden="1" x14ac:dyDescent="0.4">
      <c r="A331" s="187" t="s">
        <v>135</v>
      </c>
      <c r="B331" s="136">
        <f t="shared" si="10"/>
        <v>2500</v>
      </c>
      <c r="C331" s="186">
        <v>0.25</v>
      </c>
      <c r="D331" s="18"/>
      <c r="E331" s="133"/>
    </row>
    <row r="332" spans="1:12" ht="27.75" hidden="1" x14ac:dyDescent="0.4">
      <c r="A332" s="10" t="s">
        <v>1</v>
      </c>
      <c r="B332" s="132">
        <f t="shared" si="10"/>
        <v>12300</v>
      </c>
      <c r="C332" s="186">
        <f>'[11]Лаборат. страх.'!I29</f>
        <v>1.23</v>
      </c>
      <c r="D332" s="18">
        <f>'[11]Лаборат. страх.'!J29</f>
        <v>0.11</v>
      </c>
      <c r="E332" s="133"/>
    </row>
    <row r="333" spans="1:12" ht="28.5" hidden="1" thickBot="1" x14ac:dyDescent="0.45">
      <c r="A333" s="7" t="s">
        <v>0</v>
      </c>
      <c r="B333" s="128">
        <f t="shared" si="10"/>
        <v>14800</v>
      </c>
      <c r="C333" s="6">
        <f>SUM(C331:C332)</f>
        <v>1.48</v>
      </c>
      <c r="D333" s="5">
        <f>SUM(D331:D332)</f>
        <v>0.11</v>
      </c>
      <c r="E333" s="125"/>
    </row>
    <row r="334" spans="1:12" ht="27.75" hidden="1" x14ac:dyDescent="0.4">
      <c r="A334" s="187" t="s">
        <v>133</v>
      </c>
      <c r="B334" s="136">
        <f t="shared" si="10"/>
        <v>22000</v>
      </c>
      <c r="C334" s="186">
        <v>2.2000000000000002</v>
      </c>
      <c r="D334" s="18"/>
      <c r="E334" s="133"/>
    </row>
    <row r="335" spans="1:12" ht="27.75" hidden="1" x14ac:dyDescent="0.4">
      <c r="A335" s="10" t="s">
        <v>1</v>
      </c>
      <c r="B335" s="132">
        <f t="shared" si="10"/>
        <v>17300</v>
      </c>
      <c r="C335" s="186">
        <f>'[11]Лаборат. страх.'!I312</f>
        <v>1.73</v>
      </c>
      <c r="D335" s="18">
        <f>'[11]Лаборат. страх.'!J312</f>
        <v>0.14000000000000001</v>
      </c>
      <c r="E335" s="133"/>
    </row>
    <row r="336" spans="1:12" ht="28.5" hidden="1" thickBot="1" x14ac:dyDescent="0.45">
      <c r="A336" s="7" t="s">
        <v>0</v>
      </c>
      <c r="B336" s="128">
        <f t="shared" si="10"/>
        <v>39300</v>
      </c>
      <c r="C336" s="6">
        <f>SUM(C334:C335)</f>
        <v>3.93</v>
      </c>
      <c r="D336" s="5">
        <f>SUM(D334:D335)</f>
        <v>0.14000000000000001</v>
      </c>
      <c r="E336" s="125"/>
    </row>
    <row r="337" spans="1:5" ht="33.75" hidden="1" customHeight="1" x14ac:dyDescent="0.4">
      <c r="A337" s="187" t="s">
        <v>134</v>
      </c>
      <c r="B337" s="136">
        <f t="shared" si="10"/>
        <v>7400</v>
      </c>
      <c r="C337" s="186">
        <v>0.74</v>
      </c>
      <c r="D337" s="18"/>
      <c r="E337" s="133"/>
    </row>
    <row r="338" spans="1:5" ht="33.75" hidden="1" customHeight="1" x14ac:dyDescent="0.4">
      <c r="A338" s="10" t="s">
        <v>1</v>
      </c>
      <c r="B338" s="132">
        <f t="shared" si="10"/>
        <v>15300</v>
      </c>
      <c r="C338" s="186">
        <f>'[11]Лаборат. страх.'!I39</f>
        <v>1.53</v>
      </c>
      <c r="D338" s="18">
        <f>'[11]Лаборат. страх.'!J39</f>
        <v>0.14000000000000001</v>
      </c>
      <c r="E338" s="133"/>
    </row>
    <row r="339" spans="1:5" ht="34.5" hidden="1" customHeight="1" thickBot="1" x14ac:dyDescent="0.45">
      <c r="A339" s="7" t="s">
        <v>0</v>
      </c>
      <c r="B339" s="128">
        <f t="shared" si="10"/>
        <v>22700</v>
      </c>
      <c r="C339" s="6">
        <f>SUM(C337:C338)</f>
        <v>2.27</v>
      </c>
      <c r="D339" s="5">
        <f>SUM(D337:D338)</f>
        <v>0.14000000000000001</v>
      </c>
      <c r="E339" s="125"/>
    </row>
    <row r="340" spans="1:5" ht="33.75" hidden="1" customHeight="1" x14ac:dyDescent="0.4">
      <c r="A340" s="187" t="s">
        <v>133</v>
      </c>
      <c r="B340" s="136">
        <f t="shared" si="10"/>
        <v>21900</v>
      </c>
      <c r="C340" s="186">
        <v>2.19</v>
      </c>
      <c r="D340" s="18"/>
      <c r="E340" s="133"/>
    </row>
    <row r="341" spans="1:5" ht="33" hidden="1" customHeight="1" x14ac:dyDescent="0.4">
      <c r="A341" s="10" t="s">
        <v>1</v>
      </c>
      <c r="B341" s="132">
        <f t="shared" si="10"/>
        <v>17300</v>
      </c>
      <c r="C341" s="186">
        <f>'[11]Лаборат. страх.'!I312</f>
        <v>1.73</v>
      </c>
      <c r="D341" s="18">
        <f>'[11]Лаборат. страх.'!J53</f>
        <v>0</v>
      </c>
      <c r="E341" s="133"/>
    </row>
    <row r="342" spans="1:5" ht="28.5" hidden="1" thickBot="1" x14ac:dyDescent="0.45">
      <c r="A342" s="7" t="s">
        <v>0</v>
      </c>
      <c r="B342" s="128">
        <f t="shared" si="10"/>
        <v>39200</v>
      </c>
      <c r="C342" s="6">
        <f>SUM(C340:C341)</f>
        <v>3.92</v>
      </c>
      <c r="D342" s="5">
        <f>SUM(D340:D341)</f>
        <v>0</v>
      </c>
      <c r="E342" s="125"/>
    </row>
    <row r="343" spans="1:5" ht="36.75" hidden="1" customHeight="1" x14ac:dyDescent="0.4">
      <c r="A343" s="187" t="s">
        <v>132</v>
      </c>
      <c r="B343" s="136">
        <f t="shared" si="10"/>
        <v>21500</v>
      </c>
      <c r="C343" s="186">
        <f>'[11]Лаборат. страх.'!C65</f>
        <v>2.15</v>
      </c>
      <c r="D343" s="18"/>
      <c r="E343" s="133"/>
    </row>
    <row r="344" spans="1:5" ht="33.75" hidden="1" customHeight="1" x14ac:dyDescent="0.4">
      <c r="A344" s="10" t="s">
        <v>1</v>
      </c>
      <c r="B344" s="132">
        <f>C344*$B$15</f>
        <v>3700</v>
      </c>
      <c r="C344" s="186">
        <f>'[11]Лаборат. страх.'!E66</f>
        <v>0.37</v>
      </c>
      <c r="D344" s="18">
        <f>'[11]Лаборат. страх.'!J66</f>
        <v>0.03</v>
      </c>
      <c r="E344" s="133"/>
    </row>
    <row r="345" spans="1:5" ht="28.5" hidden="1" thickBot="1" x14ac:dyDescent="0.45">
      <c r="A345" s="7" t="s">
        <v>0</v>
      </c>
      <c r="B345" s="128">
        <f>C345*$B$15</f>
        <v>25200</v>
      </c>
      <c r="C345" s="6">
        <f>SUM(C343:C344)</f>
        <v>2.52</v>
      </c>
      <c r="D345" s="5">
        <f>SUM(D343:D344)</f>
        <v>0.03</v>
      </c>
      <c r="E345" s="125"/>
    </row>
    <row r="346" spans="1:5" ht="40.5" hidden="1" customHeight="1" x14ac:dyDescent="0.4">
      <c r="A346" s="187" t="s">
        <v>131</v>
      </c>
      <c r="B346" s="136">
        <f>C346*$B$15</f>
        <v>4900</v>
      </c>
      <c r="C346" s="186">
        <v>0.49</v>
      </c>
      <c r="D346" s="18"/>
      <c r="E346" s="133"/>
    </row>
    <row r="347" spans="1:5" ht="37.5" hidden="1" customHeight="1" x14ac:dyDescent="0.4">
      <c r="A347" s="10" t="s">
        <v>1</v>
      </c>
      <c r="B347" s="132">
        <f>C347*$B$15</f>
        <v>2000</v>
      </c>
      <c r="C347" s="186">
        <f>'[11]Лаборат. страх.'!I96</f>
        <v>0.2</v>
      </c>
      <c r="D347" s="18">
        <f>'[11]Лаборат. страх.'!J96</f>
        <v>0</v>
      </c>
      <c r="E347" s="133"/>
    </row>
    <row r="348" spans="1:5" ht="34.5" hidden="1" customHeight="1" thickBot="1" x14ac:dyDescent="0.45">
      <c r="A348" s="7" t="s">
        <v>0</v>
      </c>
      <c r="B348" s="128">
        <f>C348*$B$15</f>
        <v>6899.9999999999991</v>
      </c>
      <c r="C348" s="6">
        <f>SUM(C346:C347)</f>
        <v>0.69</v>
      </c>
      <c r="D348" s="5">
        <f>SUM(D346:D347)</f>
        <v>0</v>
      </c>
      <c r="E348" s="125"/>
    </row>
    <row r="349" spans="1:5" ht="37.5" hidden="1" customHeight="1" x14ac:dyDescent="0.4">
      <c r="A349" s="187" t="s">
        <v>130</v>
      </c>
      <c r="B349" s="154">
        <f t="shared" ref="B349:B412" si="11">C349*$B$15</f>
        <v>10500</v>
      </c>
      <c r="C349" s="186">
        <v>1.05</v>
      </c>
      <c r="D349" s="18"/>
      <c r="E349" s="133"/>
    </row>
    <row r="350" spans="1:5" ht="31.5" hidden="1" customHeight="1" x14ac:dyDescent="0.4">
      <c r="A350" s="10" t="s">
        <v>1</v>
      </c>
      <c r="B350" s="132">
        <f t="shared" si="11"/>
        <v>7100</v>
      </c>
      <c r="C350" s="186">
        <f>'[11]Лаборат. страх.'!I107</f>
        <v>0.71</v>
      </c>
      <c r="D350" s="18">
        <f>'[11]Лаборат. страх.'!J107</f>
        <v>3.8E-3</v>
      </c>
      <c r="E350" s="133"/>
    </row>
    <row r="351" spans="1:5" ht="36" hidden="1" customHeight="1" x14ac:dyDescent="0.4">
      <c r="A351" s="7" t="s">
        <v>0</v>
      </c>
      <c r="B351" s="132">
        <f t="shared" si="11"/>
        <v>17600</v>
      </c>
      <c r="C351" s="6">
        <f>SUM(C349:C350)</f>
        <v>1.76</v>
      </c>
      <c r="D351" s="5">
        <f>SUM(D349:D350)</f>
        <v>3.8E-3</v>
      </c>
      <c r="E351" s="125"/>
    </row>
    <row r="352" spans="1:5" ht="24" hidden="1" customHeight="1" x14ac:dyDescent="0.4">
      <c r="A352" s="187" t="s">
        <v>129</v>
      </c>
      <c r="B352" s="132">
        <f t="shared" si="11"/>
        <v>55500000</v>
      </c>
      <c r="C352" s="186">
        <f>+[3]анализ!C413</f>
        <v>5550</v>
      </c>
      <c r="D352" s="18"/>
      <c r="E352" s="133"/>
    </row>
    <row r="353" spans="1:5" ht="24" hidden="1" customHeight="1" x14ac:dyDescent="0.4">
      <c r="A353" s="10" t="s">
        <v>1</v>
      </c>
      <c r="B353" s="132">
        <f t="shared" si="11"/>
        <v>1000000</v>
      </c>
      <c r="C353" s="189">
        <f>+[4]калькул.!$F$111</f>
        <v>100</v>
      </c>
      <c r="D353" s="18">
        <f>[5]калькул.!$G$110</f>
        <v>0</v>
      </c>
      <c r="E353" s="133"/>
    </row>
    <row r="354" spans="1:5" ht="24" hidden="1" customHeight="1" x14ac:dyDescent="0.4">
      <c r="A354" s="7" t="s">
        <v>0</v>
      </c>
      <c r="B354" s="132">
        <f t="shared" si="11"/>
        <v>56500000</v>
      </c>
      <c r="C354" s="6">
        <f>SUM(C352:C353)</f>
        <v>5650</v>
      </c>
      <c r="D354" s="5">
        <f>SUM(D352:D353)</f>
        <v>0</v>
      </c>
      <c r="E354" s="125"/>
    </row>
    <row r="355" spans="1:5" ht="24" hidden="1" customHeight="1" x14ac:dyDescent="0.4">
      <c r="A355" s="187" t="s">
        <v>128</v>
      </c>
      <c r="B355" s="132">
        <f t="shared" si="11"/>
        <v>48000000</v>
      </c>
      <c r="C355" s="186">
        <f>+[3]анализ!C416</f>
        <v>4800</v>
      </c>
      <c r="D355" s="18"/>
      <c r="E355" s="133"/>
    </row>
    <row r="356" spans="1:5" ht="24" hidden="1" customHeight="1" x14ac:dyDescent="0.4">
      <c r="A356" s="10" t="s">
        <v>1</v>
      </c>
      <c r="B356" s="132">
        <f t="shared" si="11"/>
        <v>29500000</v>
      </c>
      <c r="C356" s="189">
        <f>+[4]калькул.!$F$120</f>
        <v>2950</v>
      </c>
      <c r="D356" s="18">
        <f>[5]калькул.!$G$119</f>
        <v>0</v>
      </c>
      <c r="E356" s="133"/>
    </row>
    <row r="357" spans="1:5" ht="24" hidden="1" customHeight="1" thickBot="1" x14ac:dyDescent="0.4">
      <c r="A357" s="7" t="s">
        <v>0</v>
      </c>
      <c r="B357" s="152">
        <f t="shared" si="11"/>
        <v>77500000</v>
      </c>
      <c r="C357" s="6">
        <f>SUM(C355:C356)</f>
        <v>7750</v>
      </c>
      <c r="D357" s="5">
        <f>SUM(D355:D356)</f>
        <v>0</v>
      </c>
      <c r="E357" s="125"/>
    </row>
    <row r="358" spans="1:5" ht="38.25" hidden="1" customHeight="1" x14ac:dyDescent="0.4">
      <c r="A358" s="187" t="s">
        <v>127</v>
      </c>
      <c r="B358" s="136">
        <f t="shared" si="11"/>
        <v>2300</v>
      </c>
      <c r="C358" s="186">
        <v>0.23</v>
      </c>
      <c r="D358" s="18"/>
      <c r="E358" s="133"/>
    </row>
    <row r="359" spans="1:5" ht="33" hidden="1" customHeight="1" x14ac:dyDescent="0.4">
      <c r="A359" s="10" t="s">
        <v>1</v>
      </c>
      <c r="B359" s="132">
        <f t="shared" si="11"/>
        <v>100</v>
      </c>
      <c r="C359" s="186">
        <f>'[11]Лаборат. страх.'!I127</f>
        <v>0.01</v>
      </c>
      <c r="D359" s="18">
        <f>'[11]Лаборат. страх.'!J127</f>
        <v>0</v>
      </c>
      <c r="E359" s="133"/>
    </row>
    <row r="360" spans="1:5" ht="38.25" hidden="1" customHeight="1" thickBot="1" x14ac:dyDescent="0.45">
      <c r="A360" s="7" t="s">
        <v>0</v>
      </c>
      <c r="B360" s="128">
        <f t="shared" si="11"/>
        <v>2400</v>
      </c>
      <c r="C360" s="6">
        <f>SUM(C358:C359)</f>
        <v>0.24000000000000002</v>
      </c>
      <c r="D360" s="5">
        <f>SUM(D358:D359)</f>
        <v>0</v>
      </c>
      <c r="E360" s="125"/>
    </row>
    <row r="361" spans="1:5" ht="39" hidden="1" customHeight="1" x14ac:dyDescent="0.4">
      <c r="A361" s="187" t="s">
        <v>126</v>
      </c>
      <c r="B361" s="136">
        <f t="shared" si="11"/>
        <v>13200</v>
      </c>
      <c r="C361" s="186">
        <v>1.32</v>
      </c>
      <c r="D361" s="18"/>
      <c r="E361" s="133"/>
    </row>
    <row r="362" spans="1:5" ht="39" hidden="1" customHeight="1" x14ac:dyDescent="0.4">
      <c r="A362" s="10" t="s">
        <v>1</v>
      </c>
      <c r="B362" s="132">
        <f t="shared" si="11"/>
        <v>10400</v>
      </c>
      <c r="C362" s="186">
        <f>'[11]Лаборат. страх.'!I135</f>
        <v>1.04</v>
      </c>
      <c r="D362" s="18">
        <f>'[11]Лаборат. страх.'!J135</f>
        <v>0</v>
      </c>
      <c r="E362" s="133"/>
    </row>
    <row r="363" spans="1:5" ht="36" hidden="1" customHeight="1" thickBot="1" x14ac:dyDescent="0.45">
      <c r="A363" s="7" t="s">
        <v>0</v>
      </c>
      <c r="B363" s="128">
        <f t="shared" si="11"/>
        <v>23600.000000000004</v>
      </c>
      <c r="C363" s="6">
        <f>SUM(C361:C362)</f>
        <v>2.3600000000000003</v>
      </c>
      <c r="D363" s="5">
        <f>SUM(D361:D362)</f>
        <v>0</v>
      </c>
      <c r="E363" s="125"/>
    </row>
    <row r="364" spans="1:5" ht="36.75" hidden="1" customHeight="1" x14ac:dyDescent="0.4">
      <c r="A364" s="187" t="s">
        <v>125</v>
      </c>
      <c r="B364" s="136">
        <f t="shared" si="11"/>
        <v>6600</v>
      </c>
      <c r="C364" s="186">
        <v>0.66</v>
      </c>
      <c r="D364" s="18"/>
      <c r="E364" s="133"/>
    </row>
    <row r="365" spans="1:5" ht="36.75" hidden="1" customHeight="1" x14ac:dyDescent="0.4">
      <c r="A365" s="10" t="s">
        <v>1</v>
      </c>
      <c r="B365" s="132">
        <f t="shared" si="11"/>
        <v>100</v>
      </c>
      <c r="C365" s="186">
        <f>'[11]Лаборат. страх.'!I139</f>
        <v>0.01</v>
      </c>
      <c r="D365" s="18">
        <f>'[11]Лаборат. страх.'!J139</f>
        <v>0</v>
      </c>
      <c r="E365" s="133"/>
    </row>
    <row r="366" spans="1:5" ht="34.5" hidden="1" customHeight="1" thickBot="1" x14ac:dyDescent="0.45">
      <c r="A366" s="7" t="s">
        <v>0</v>
      </c>
      <c r="B366" s="128">
        <f t="shared" si="11"/>
        <v>6700</v>
      </c>
      <c r="C366" s="6">
        <f>SUM(C364:C365)</f>
        <v>0.67</v>
      </c>
      <c r="D366" s="5">
        <f>SUM(D364:D365)</f>
        <v>0</v>
      </c>
      <c r="E366" s="125"/>
    </row>
    <row r="367" spans="1:5" ht="33.75" hidden="1" customHeight="1" x14ac:dyDescent="0.4">
      <c r="A367" s="187" t="s">
        <v>124</v>
      </c>
      <c r="B367" s="136">
        <f t="shared" si="11"/>
        <v>19600</v>
      </c>
      <c r="C367" s="186">
        <v>1.96</v>
      </c>
      <c r="D367" s="18"/>
      <c r="E367" s="133"/>
    </row>
    <row r="368" spans="1:5" ht="31.5" hidden="1" customHeight="1" x14ac:dyDescent="0.4">
      <c r="A368" s="10" t="s">
        <v>1</v>
      </c>
      <c r="B368" s="132">
        <f t="shared" si="11"/>
        <v>1600</v>
      </c>
      <c r="C368" s="186">
        <f>'[11]Лаборат. страх.'!I160</f>
        <v>0.16</v>
      </c>
      <c r="D368" s="18">
        <f>'[11]Лаборат. страх.'!J160</f>
        <v>0.01</v>
      </c>
      <c r="E368" s="133"/>
    </row>
    <row r="369" spans="1:6" ht="32.25" hidden="1" customHeight="1" thickBot="1" x14ac:dyDescent="0.45">
      <c r="A369" s="7" t="s">
        <v>0</v>
      </c>
      <c r="B369" s="128">
        <f t="shared" si="11"/>
        <v>21200</v>
      </c>
      <c r="C369" s="6">
        <f>SUM(C367:C368)</f>
        <v>2.12</v>
      </c>
      <c r="D369" s="5">
        <f>SUM(D367:D368)</f>
        <v>0.01</v>
      </c>
      <c r="E369" s="125"/>
    </row>
    <row r="370" spans="1:6" ht="37.5" hidden="1" customHeight="1" x14ac:dyDescent="0.4">
      <c r="A370" s="187" t="s">
        <v>123</v>
      </c>
      <c r="B370" s="136">
        <f t="shared" si="11"/>
        <v>27000</v>
      </c>
      <c r="C370" s="186">
        <v>2.7</v>
      </c>
      <c r="D370" s="18"/>
      <c r="E370" s="133"/>
      <c r="F370" s="188">
        <v>8</v>
      </c>
    </row>
    <row r="371" spans="1:6" ht="37.5" hidden="1" customHeight="1" x14ac:dyDescent="0.4">
      <c r="A371" s="10" t="s">
        <v>1</v>
      </c>
      <c r="B371" s="132">
        <f t="shared" si="11"/>
        <v>4900</v>
      </c>
      <c r="C371" s="186">
        <f>'[11]Лаборат. страх.'!I149</f>
        <v>0.49</v>
      </c>
      <c r="D371" s="18">
        <f>'[11]Лаборат. страх.'!J149</f>
        <v>0.02</v>
      </c>
      <c r="E371" s="133"/>
    </row>
    <row r="372" spans="1:6" ht="38.25" hidden="1" customHeight="1" thickBot="1" x14ac:dyDescent="0.45">
      <c r="A372" s="7" t="s">
        <v>0</v>
      </c>
      <c r="B372" s="128">
        <f t="shared" si="11"/>
        <v>31900.000000000004</v>
      </c>
      <c r="C372" s="6">
        <f>SUM(C370:C371)</f>
        <v>3.1900000000000004</v>
      </c>
      <c r="D372" s="5">
        <f>SUM(D370:D371)</f>
        <v>0.02</v>
      </c>
      <c r="E372" s="125"/>
    </row>
    <row r="373" spans="1:6" ht="46.5" hidden="1" customHeight="1" x14ac:dyDescent="0.4">
      <c r="A373" s="187" t="s">
        <v>122</v>
      </c>
      <c r="B373" s="154">
        <f t="shared" si="11"/>
        <v>8200</v>
      </c>
      <c r="C373" s="186">
        <v>0.82</v>
      </c>
      <c r="D373" s="18"/>
      <c r="E373" s="133"/>
    </row>
    <row r="374" spans="1:6" ht="44.25" hidden="1" customHeight="1" x14ac:dyDescent="0.4">
      <c r="A374" s="10" t="s">
        <v>1</v>
      </c>
      <c r="B374" s="132">
        <f t="shared" si="11"/>
        <v>100</v>
      </c>
      <c r="C374" s="186">
        <f>'[11]Лаборат. страх.'!I153</f>
        <v>0.01</v>
      </c>
      <c r="D374" s="18">
        <f>'[11]Лаборат. страх.'!J153</f>
        <v>0</v>
      </c>
      <c r="E374" s="133"/>
    </row>
    <row r="375" spans="1:6" ht="43.5" hidden="1" customHeight="1" thickBot="1" x14ac:dyDescent="0.4">
      <c r="A375" s="7" t="s">
        <v>0</v>
      </c>
      <c r="B375" s="132">
        <f t="shared" si="11"/>
        <v>8300</v>
      </c>
      <c r="C375" s="6">
        <f>SUM(C373:C374)</f>
        <v>0.83</v>
      </c>
      <c r="D375" s="5">
        <f>SUM(D373:D374)</f>
        <v>0</v>
      </c>
      <c r="E375" s="125"/>
    </row>
    <row r="376" spans="1:6" ht="50.25" hidden="1" customHeight="1" x14ac:dyDescent="0.4">
      <c r="A376" s="137" t="s">
        <v>121</v>
      </c>
      <c r="B376" s="136">
        <f t="shared" si="11"/>
        <v>2000</v>
      </c>
      <c r="C376" s="185">
        <v>0.2</v>
      </c>
      <c r="D376" s="18"/>
      <c r="E376" s="133"/>
    </row>
    <row r="377" spans="1:6" ht="48" hidden="1" customHeight="1" x14ac:dyDescent="0.4">
      <c r="A377" s="10" t="s">
        <v>1</v>
      </c>
      <c r="B377" s="132">
        <f t="shared" si="11"/>
        <v>1300</v>
      </c>
      <c r="C377" s="185">
        <f>'[11]Лаборат. страх.'!I70</f>
        <v>0.13</v>
      </c>
      <c r="D377" s="18">
        <f>'[11]Лаборат. страх.'!J70</f>
        <v>0.01</v>
      </c>
      <c r="E377" s="133"/>
    </row>
    <row r="378" spans="1:6" ht="45" hidden="1" customHeight="1" thickBot="1" x14ac:dyDescent="0.45">
      <c r="A378" s="7" t="s">
        <v>0</v>
      </c>
      <c r="B378" s="128">
        <f t="shared" si="11"/>
        <v>3300</v>
      </c>
      <c r="C378" s="6">
        <f>SUM(C376:C377)</f>
        <v>0.33</v>
      </c>
      <c r="D378" s="5">
        <f>SUM(D376:D377)</f>
        <v>0.01</v>
      </c>
      <c r="E378" s="125"/>
    </row>
    <row r="379" spans="1:6" ht="36.75" hidden="1" customHeight="1" x14ac:dyDescent="0.4">
      <c r="A379" s="137" t="s">
        <v>120</v>
      </c>
      <c r="B379" s="136">
        <f t="shared" si="11"/>
        <v>3300</v>
      </c>
      <c r="C379" s="185">
        <v>0.33</v>
      </c>
      <c r="D379" s="18"/>
      <c r="E379" s="133"/>
    </row>
    <row r="380" spans="1:6" ht="45" hidden="1" customHeight="1" x14ac:dyDescent="0.4">
      <c r="A380" s="10" t="s">
        <v>1</v>
      </c>
      <c r="B380" s="132">
        <f t="shared" si="11"/>
        <v>1300</v>
      </c>
      <c r="C380" s="185">
        <f>'[11]Лаборат. страх.'!I75</f>
        <v>0.13</v>
      </c>
      <c r="D380" s="18">
        <f>'[11]Лаборат. страх.'!J75</f>
        <v>0.01</v>
      </c>
      <c r="E380" s="133"/>
    </row>
    <row r="381" spans="1:6" ht="34.5" hidden="1" customHeight="1" thickBot="1" x14ac:dyDescent="0.45">
      <c r="A381" s="7" t="s">
        <v>0</v>
      </c>
      <c r="B381" s="128">
        <f t="shared" si="11"/>
        <v>4600</v>
      </c>
      <c r="C381" s="6">
        <f>SUM(C379:C380)</f>
        <v>0.46</v>
      </c>
      <c r="D381" s="5">
        <f>SUM(D379:D380)</f>
        <v>0.01</v>
      </c>
      <c r="E381" s="125"/>
    </row>
    <row r="382" spans="1:6" ht="48" hidden="1" customHeight="1" x14ac:dyDescent="0.4">
      <c r="A382" s="137" t="s">
        <v>119</v>
      </c>
      <c r="B382" s="136">
        <f t="shared" si="11"/>
        <v>8500</v>
      </c>
      <c r="C382" s="185">
        <v>0.85</v>
      </c>
      <c r="D382" s="18"/>
      <c r="E382" s="133"/>
    </row>
    <row r="383" spans="1:6" ht="46.5" hidden="1" customHeight="1" x14ac:dyDescent="0.4">
      <c r="A383" s="10" t="s">
        <v>1</v>
      </c>
      <c r="B383" s="132">
        <f t="shared" si="11"/>
        <v>200</v>
      </c>
      <c r="C383" s="185">
        <f>'[11]Лаборат. страх.'!I80</f>
        <v>0.02</v>
      </c>
      <c r="D383" s="18">
        <f>'[11]Лаборат. страх.'!J80</f>
        <v>1E-3</v>
      </c>
      <c r="E383" s="133"/>
    </row>
    <row r="384" spans="1:6" ht="49.5" hidden="1" customHeight="1" thickBot="1" x14ac:dyDescent="0.45">
      <c r="A384" s="7" t="s">
        <v>0</v>
      </c>
      <c r="B384" s="128">
        <f t="shared" si="11"/>
        <v>8700</v>
      </c>
      <c r="C384" s="6">
        <f>SUM(C382:C383)</f>
        <v>0.87</v>
      </c>
      <c r="D384" s="5">
        <f>SUM(D382:D383)</f>
        <v>1E-3</v>
      </c>
      <c r="E384" s="125"/>
    </row>
    <row r="385" spans="1:5" ht="48.75" hidden="1" customHeight="1" x14ac:dyDescent="0.4">
      <c r="A385" s="137" t="s">
        <v>118</v>
      </c>
      <c r="B385" s="136">
        <f t="shared" si="11"/>
        <v>3300</v>
      </c>
      <c r="C385" s="185">
        <v>0.33</v>
      </c>
      <c r="D385" s="18"/>
      <c r="E385" s="133"/>
    </row>
    <row r="386" spans="1:5" ht="39" hidden="1" customHeight="1" x14ac:dyDescent="0.4">
      <c r="A386" s="10" t="s">
        <v>1</v>
      </c>
      <c r="B386" s="132">
        <f t="shared" si="11"/>
        <v>900</v>
      </c>
      <c r="C386" s="185">
        <f>'[11]Лаборат. страх.'!I84</f>
        <v>0.09</v>
      </c>
      <c r="D386" s="18">
        <f>'[11]Лаборат. страх.'!J84</f>
        <v>0.01</v>
      </c>
      <c r="E386" s="133"/>
    </row>
    <row r="387" spans="1:5" ht="41.25" hidden="1" customHeight="1" thickBot="1" x14ac:dyDescent="0.45">
      <c r="A387" s="7" t="s">
        <v>0</v>
      </c>
      <c r="B387" s="128">
        <f t="shared" si="11"/>
        <v>4200</v>
      </c>
      <c r="C387" s="6">
        <f>SUM(C385:C386)</f>
        <v>0.42000000000000004</v>
      </c>
      <c r="D387" s="5">
        <f>SUM(D385:D386)</f>
        <v>0.01</v>
      </c>
      <c r="E387" s="125"/>
    </row>
    <row r="388" spans="1:5" ht="44.25" hidden="1" customHeight="1" x14ac:dyDescent="0.4">
      <c r="A388" s="137" t="s">
        <v>117</v>
      </c>
      <c r="B388" s="136">
        <f t="shared" si="11"/>
        <v>5100</v>
      </c>
      <c r="C388" s="185">
        <v>0.51</v>
      </c>
      <c r="D388" s="18"/>
      <c r="E388" s="133"/>
    </row>
    <row r="389" spans="1:5" ht="42.75" hidden="1" customHeight="1" x14ac:dyDescent="0.4">
      <c r="A389" s="10" t="s">
        <v>1</v>
      </c>
      <c r="B389" s="132">
        <f t="shared" si="11"/>
        <v>900</v>
      </c>
      <c r="C389" s="185">
        <f>'[11]Лаборат. страх.'!I90</f>
        <v>0.09</v>
      </c>
      <c r="D389" s="18">
        <f>'[11]Лаборат. страх.'!J90</f>
        <v>4.0000000000000001E-3</v>
      </c>
      <c r="E389" s="133"/>
    </row>
    <row r="390" spans="1:5" ht="51" hidden="1" customHeight="1" thickBot="1" x14ac:dyDescent="0.45">
      <c r="A390" s="7" t="s">
        <v>0</v>
      </c>
      <c r="B390" s="128">
        <f t="shared" si="11"/>
        <v>6000</v>
      </c>
      <c r="C390" s="6">
        <f>SUM(C388:C389)</f>
        <v>0.6</v>
      </c>
      <c r="D390" s="5">
        <f>SUM(D388:D389)</f>
        <v>4.0000000000000001E-3</v>
      </c>
      <c r="E390" s="125"/>
    </row>
    <row r="391" spans="1:5" ht="51.75" hidden="1" customHeight="1" x14ac:dyDescent="0.4">
      <c r="A391" s="137" t="s">
        <v>116</v>
      </c>
      <c r="B391" s="136">
        <f t="shared" si="11"/>
        <v>4100</v>
      </c>
      <c r="C391" s="185">
        <v>0.41</v>
      </c>
      <c r="D391" s="18"/>
      <c r="E391" s="133"/>
    </row>
    <row r="392" spans="1:5" ht="48" hidden="1" customHeight="1" x14ac:dyDescent="0.4">
      <c r="A392" s="10" t="s">
        <v>1</v>
      </c>
      <c r="B392" s="132">
        <f t="shared" si="11"/>
        <v>1400.0000000000002</v>
      </c>
      <c r="C392" s="185">
        <f>'[11]Лаборат. страх.'!I192</f>
        <v>0.14000000000000001</v>
      </c>
      <c r="D392" s="18">
        <f>'[11]Лаборат. страх.'!J200</f>
        <v>0.04</v>
      </c>
      <c r="E392" s="133"/>
    </row>
    <row r="393" spans="1:5" ht="47.25" hidden="1" customHeight="1" thickBot="1" x14ac:dyDescent="0.45">
      <c r="A393" s="7" t="s">
        <v>0</v>
      </c>
      <c r="B393" s="128">
        <f t="shared" si="11"/>
        <v>5500</v>
      </c>
      <c r="C393" s="6">
        <f>SUM(C391:C392)</f>
        <v>0.55000000000000004</v>
      </c>
      <c r="D393" s="5">
        <f>SUM(D391:D392)</f>
        <v>0.04</v>
      </c>
      <c r="E393" s="125"/>
    </row>
    <row r="394" spans="1:5" ht="58.5" hidden="1" customHeight="1" x14ac:dyDescent="0.4">
      <c r="A394" s="170" t="s">
        <v>115</v>
      </c>
      <c r="B394" s="136">
        <f t="shared" si="11"/>
        <v>6600</v>
      </c>
      <c r="C394" s="185">
        <v>0.66</v>
      </c>
      <c r="D394" s="18"/>
      <c r="E394" s="133"/>
    </row>
    <row r="395" spans="1:5" ht="36.75" hidden="1" customHeight="1" x14ac:dyDescent="0.4">
      <c r="A395" s="169" t="s">
        <v>1</v>
      </c>
      <c r="B395" s="132">
        <f t="shared" si="11"/>
        <v>5600.0000000000009</v>
      </c>
      <c r="C395" s="185">
        <f>'[11]Лаборат. страх.'!I200</f>
        <v>0.56000000000000005</v>
      </c>
      <c r="D395" s="18">
        <f>'[11]Лаборат. страх.'!J200</f>
        <v>0.04</v>
      </c>
      <c r="E395" s="133"/>
    </row>
    <row r="396" spans="1:5" ht="36" hidden="1" customHeight="1" thickBot="1" x14ac:dyDescent="0.45">
      <c r="A396" s="182" t="s">
        <v>0</v>
      </c>
      <c r="B396" s="128">
        <f t="shared" si="11"/>
        <v>12200.000000000002</v>
      </c>
      <c r="C396" s="6">
        <f>SUM(C394:C395)</f>
        <v>1.2200000000000002</v>
      </c>
      <c r="D396" s="5">
        <f>SUM(D394:D395)</f>
        <v>0.04</v>
      </c>
      <c r="E396" s="125"/>
    </row>
    <row r="397" spans="1:5" ht="59.25" hidden="1" customHeight="1" x14ac:dyDescent="0.4">
      <c r="A397" s="170" t="s">
        <v>114</v>
      </c>
      <c r="B397" s="136">
        <f t="shared" si="11"/>
        <v>6600</v>
      </c>
      <c r="C397" s="185">
        <v>0.66</v>
      </c>
      <c r="D397" s="18"/>
      <c r="E397" s="133"/>
    </row>
    <row r="398" spans="1:5" ht="36.75" hidden="1" customHeight="1" x14ac:dyDescent="0.4">
      <c r="A398" s="169" t="s">
        <v>1</v>
      </c>
      <c r="B398" s="132">
        <f t="shared" si="11"/>
        <v>2100</v>
      </c>
      <c r="C398" s="185">
        <f>'[11]Лаборат. страх.'!I208</f>
        <v>0.21</v>
      </c>
      <c r="D398" s="18">
        <f>'[11]Лаборат. страх.'!J208</f>
        <v>0.01</v>
      </c>
      <c r="E398" s="133"/>
    </row>
    <row r="399" spans="1:5" ht="32.25" hidden="1" customHeight="1" thickBot="1" x14ac:dyDescent="0.45">
      <c r="A399" s="182" t="s">
        <v>0</v>
      </c>
      <c r="B399" s="128">
        <f t="shared" si="11"/>
        <v>8700</v>
      </c>
      <c r="C399" s="6">
        <f>SUM(C397:C398)</f>
        <v>0.87</v>
      </c>
      <c r="D399" s="5">
        <f>SUM(D397:D398)</f>
        <v>0.01</v>
      </c>
      <c r="E399" s="125"/>
    </row>
    <row r="400" spans="1:5" ht="54.75" hidden="1" customHeight="1" x14ac:dyDescent="0.4">
      <c r="A400" s="170" t="s">
        <v>113</v>
      </c>
      <c r="B400" s="136">
        <f t="shared" si="11"/>
        <v>9000</v>
      </c>
      <c r="C400" s="185">
        <v>0.9</v>
      </c>
      <c r="D400" s="18"/>
      <c r="E400" s="133"/>
    </row>
    <row r="401" spans="1:14" ht="27.75" hidden="1" x14ac:dyDescent="0.4">
      <c r="A401" s="169" t="s">
        <v>1</v>
      </c>
      <c r="B401" s="132">
        <f t="shared" si="11"/>
        <v>5600.0000000000009</v>
      </c>
      <c r="C401" s="185">
        <f>'[11]Лаборат. страх.'!I217</f>
        <v>0.56000000000000005</v>
      </c>
      <c r="D401" s="18">
        <f>'[11]Лаборат. страх.'!J217</f>
        <v>0.04</v>
      </c>
      <c r="E401" s="133"/>
    </row>
    <row r="402" spans="1:14" ht="28.5" hidden="1" thickBot="1" x14ac:dyDescent="0.45">
      <c r="A402" s="182" t="s">
        <v>0</v>
      </c>
      <c r="B402" s="128">
        <f t="shared" si="11"/>
        <v>14600</v>
      </c>
      <c r="C402" s="6">
        <f>SUM(C400:C401)</f>
        <v>1.46</v>
      </c>
      <c r="D402" s="5">
        <f>SUM(D400:D401)</f>
        <v>0.04</v>
      </c>
      <c r="E402" s="125"/>
    </row>
    <row r="403" spans="1:14" ht="55.5" hidden="1" x14ac:dyDescent="0.4">
      <c r="A403" s="170" t="s">
        <v>112</v>
      </c>
      <c r="B403" s="136">
        <f t="shared" si="11"/>
        <v>6600</v>
      </c>
      <c r="C403" s="185">
        <v>0.66</v>
      </c>
      <c r="D403" s="18"/>
      <c r="E403" s="133"/>
    </row>
    <row r="404" spans="1:14" ht="27.75" hidden="1" x14ac:dyDescent="0.4">
      <c r="A404" s="169" t="s">
        <v>1</v>
      </c>
      <c r="B404" s="132">
        <f t="shared" si="11"/>
        <v>12600</v>
      </c>
      <c r="C404" s="185">
        <f>'[11]Лаборат. страх.'!I226</f>
        <v>1.26</v>
      </c>
      <c r="D404" s="18">
        <f>'[11]Лаборат. страх.'!J226</f>
        <v>0.1</v>
      </c>
      <c r="E404" s="133"/>
    </row>
    <row r="405" spans="1:14" ht="28.5" hidden="1" thickBot="1" x14ac:dyDescent="0.45">
      <c r="A405" s="182" t="s">
        <v>0</v>
      </c>
      <c r="B405" s="128">
        <f t="shared" si="11"/>
        <v>19200</v>
      </c>
      <c r="C405" s="6">
        <f>SUM(C403:C404)</f>
        <v>1.92</v>
      </c>
      <c r="D405" s="5">
        <f>SUM(D403:D404)</f>
        <v>0.1</v>
      </c>
      <c r="E405" s="125"/>
    </row>
    <row r="406" spans="1:14" ht="55.5" hidden="1" x14ac:dyDescent="0.4">
      <c r="A406" s="170" t="s">
        <v>111</v>
      </c>
      <c r="B406" s="154">
        <f t="shared" si="11"/>
        <v>6600</v>
      </c>
      <c r="C406" s="185">
        <v>0.66</v>
      </c>
      <c r="D406" s="18"/>
      <c r="E406" s="133"/>
    </row>
    <row r="407" spans="1:14" ht="27.75" hidden="1" x14ac:dyDescent="0.4">
      <c r="A407" s="169" t="s">
        <v>1</v>
      </c>
      <c r="B407" s="132">
        <f t="shared" si="11"/>
        <v>12500</v>
      </c>
      <c r="C407" s="185">
        <f>'[11]Лаборат. страх.'!I235</f>
        <v>1.25</v>
      </c>
      <c r="D407" s="18">
        <f>'[11]Лаборат. страх.'!J235</f>
        <v>0.09</v>
      </c>
      <c r="E407" s="133"/>
    </row>
    <row r="408" spans="1:14" ht="27.75" hidden="1" x14ac:dyDescent="0.4">
      <c r="A408" s="182" t="s">
        <v>0</v>
      </c>
      <c r="B408" s="152">
        <f t="shared" si="11"/>
        <v>19100</v>
      </c>
      <c r="C408" s="6">
        <f>SUM(C406:C407)</f>
        <v>1.9100000000000001</v>
      </c>
      <c r="D408" s="5">
        <f>SUM(D406:D407)</f>
        <v>0.09</v>
      </c>
      <c r="E408" s="125"/>
    </row>
    <row r="409" spans="1:14" ht="58.5" hidden="1" customHeight="1" x14ac:dyDescent="0.4">
      <c r="A409" s="170" t="s">
        <v>110</v>
      </c>
      <c r="B409" s="136">
        <f t="shared" si="11"/>
        <v>7700</v>
      </c>
      <c r="C409" s="185">
        <v>0.77</v>
      </c>
      <c r="D409" s="18"/>
      <c r="E409" s="133"/>
    </row>
    <row r="410" spans="1:14" ht="36" hidden="1" customHeight="1" x14ac:dyDescent="0.4">
      <c r="A410" s="169" t="s">
        <v>1</v>
      </c>
      <c r="B410" s="132">
        <f t="shared" si="11"/>
        <v>5500</v>
      </c>
      <c r="C410" s="185">
        <f>'[11]Лаборат. страх.'!I244</f>
        <v>0.55000000000000004</v>
      </c>
      <c r="D410" s="184">
        <f>'[11]Лаборат. страх.'!J244</f>
        <v>0.02</v>
      </c>
      <c r="E410" s="172"/>
    </row>
    <row r="411" spans="1:14" ht="26.25" hidden="1" customHeight="1" thickBot="1" x14ac:dyDescent="0.45">
      <c r="A411" s="182" t="s">
        <v>0</v>
      </c>
      <c r="B411" s="128">
        <f t="shared" si="11"/>
        <v>13200</v>
      </c>
      <c r="C411" s="6">
        <f>SUM(C409:C410)</f>
        <v>1.32</v>
      </c>
      <c r="D411" s="5">
        <f>SUM(D409:D410)</f>
        <v>0.02</v>
      </c>
      <c r="E411" s="125"/>
      <c r="J411" t="s">
        <v>109</v>
      </c>
      <c r="L411" t="s">
        <v>108</v>
      </c>
      <c r="M411" t="s">
        <v>107</v>
      </c>
      <c r="N411" t="s">
        <v>106</v>
      </c>
    </row>
    <row r="412" spans="1:14" ht="64.5" hidden="1" customHeight="1" x14ac:dyDescent="0.4">
      <c r="A412" s="177" t="s">
        <v>105</v>
      </c>
      <c r="B412" s="148">
        <f t="shared" si="11"/>
        <v>13799.999999999998</v>
      </c>
      <c r="C412" s="181">
        <v>1.38</v>
      </c>
      <c r="D412" s="180"/>
      <c r="E412" s="133"/>
    </row>
    <row r="413" spans="1:14" ht="36.75" hidden="1" customHeight="1" x14ac:dyDescent="0.4">
      <c r="A413" s="176" t="s">
        <v>1</v>
      </c>
      <c r="B413" s="145">
        <f t="shared" ref="B413:B426" si="12">C413*$B$15</f>
        <v>39500</v>
      </c>
      <c r="C413" s="144">
        <f>'[11]Лаборат. страх.'!I255</f>
        <v>3.95</v>
      </c>
      <c r="D413" s="143">
        <f>'[11]Лаборат. страх.'!J255</f>
        <v>0.35</v>
      </c>
      <c r="E413" s="142"/>
      <c r="G413" t="s">
        <v>104</v>
      </c>
    </row>
    <row r="414" spans="1:14" ht="38.25" hidden="1" customHeight="1" thickBot="1" x14ac:dyDescent="0.45">
      <c r="A414" s="171" t="s">
        <v>0</v>
      </c>
      <c r="B414" s="140">
        <f t="shared" si="12"/>
        <v>53300</v>
      </c>
      <c r="C414" s="139">
        <f>SUM(C412:C413)</f>
        <v>5.33</v>
      </c>
      <c r="D414" s="138">
        <f>SUM(D412:D413)</f>
        <v>0.35</v>
      </c>
      <c r="E414" s="125"/>
    </row>
    <row r="415" spans="1:14" ht="36.75" hidden="1" customHeight="1" x14ac:dyDescent="0.4">
      <c r="A415" s="177" t="s">
        <v>103</v>
      </c>
      <c r="B415" s="148">
        <f t="shared" si="12"/>
        <v>4000</v>
      </c>
      <c r="C415" s="144">
        <v>0.4</v>
      </c>
      <c r="D415" s="147"/>
      <c r="E415" s="133"/>
    </row>
    <row r="416" spans="1:14" ht="39" hidden="1" customHeight="1" x14ac:dyDescent="0.4">
      <c r="A416" s="176" t="s">
        <v>1</v>
      </c>
      <c r="B416" s="145">
        <f t="shared" si="12"/>
        <v>45599.999999999993</v>
      </c>
      <c r="C416" s="144">
        <f>'[11]Лаборат. страх.'!I264</f>
        <v>4.5599999999999996</v>
      </c>
      <c r="D416" s="143">
        <f>'[11]Лаборат. страх.'!J264</f>
        <v>0.01</v>
      </c>
      <c r="E416" s="142"/>
    </row>
    <row r="417" spans="1:5" ht="51" hidden="1" customHeight="1" thickBot="1" x14ac:dyDescent="0.45">
      <c r="A417" s="171" t="s">
        <v>0</v>
      </c>
      <c r="B417" s="140">
        <f t="shared" si="12"/>
        <v>49600</v>
      </c>
      <c r="C417" s="139">
        <f>SUM(C415:C416)</f>
        <v>4.96</v>
      </c>
      <c r="D417" s="138">
        <f>SUM(D415:D416)</f>
        <v>0.01</v>
      </c>
      <c r="E417" s="125"/>
    </row>
    <row r="418" spans="1:5" ht="27.75" hidden="1" x14ac:dyDescent="0.4">
      <c r="A418" s="177" t="s">
        <v>102</v>
      </c>
      <c r="B418" s="148">
        <f t="shared" si="12"/>
        <v>17700</v>
      </c>
      <c r="C418" s="144">
        <v>1.77</v>
      </c>
      <c r="D418" s="147"/>
      <c r="E418" s="133"/>
    </row>
    <row r="419" spans="1:5" ht="27.75" hidden="1" x14ac:dyDescent="0.4">
      <c r="A419" s="176" t="s">
        <v>1</v>
      </c>
      <c r="B419" s="145">
        <f t="shared" si="12"/>
        <v>105100</v>
      </c>
      <c r="C419" s="144">
        <f>'[11]Лаборат. страх.'!I270</f>
        <v>10.51</v>
      </c>
      <c r="D419" s="143">
        <f>'[11]Лаборат. страх.'!J270</f>
        <v>0</v>
      </c>
      <c r="E419" s="142"/>
    </row>
    <row r="420" spans="1:5" ht="28.5" hidden="1" thickBot="1" x14ac:dyDescent="0.45">
      <c r="A420" s="141" t="s">
        <v>0</v>
      </c>
      <c r="B420" s="140">
        <f t="shared" si="12"/>
        <v>122800</v>
      </c>
      <c r="C420" s="139">
        <f>SUM(C418:C419)</f>
        <v>12.28</v>
      </c>
      <c r="D420" s="138">
        <f>SUM(D418:D419)</f>
        <v>0</v>
      </c>
      <c r="E420" s="125"/>
    </row>
    <row r="421" spans="1:5" ht="55.5" hidden="1" x14ac:dyDescent="0.4">
      <c r="A421" s="177" t="s">
        <v>101</v>
      </c>
      <c r="B421" s="148">
        <f t="shared" si="12"/>
        <v>9200</v>
      </c>
      <c r="C421" s="144">
        <v>0.92</v>
      </c>
      <c r="D421" s="147"/>
      <c r="E421" s="133"/>
    </row>
    <row r="422" spans="1:5" ht="27.75" hidden="1" x14ac:dyDescent="0.4">
      <c r="A422" s="176" t="s">
        <v>1</v>
      </c>
      <c r="B422" s="145">
        <f t="shared" si="12"/>
        <v>2100</v>
      </c>
      <c r="C422" s="144">
        <f>'[11]Лаборат. страх.'!I278</f>
        <v>0.21</v>
      </c>
      <c r="D422" s="175">
        <f>'[11]Лаборат. страх.'!J278</f>
        <v>0</v>
      </c>
      <c r="E422" s="172"/>
    </row>
    <row r="423" spans="1:5" ht="28.5" hidden="1" thickBot="1" x14ac:dyDescent="0.45">
      <c r="A423" s="171" t="s">
        <v>0</v>
      </c>
      <c r="B423" s="140">
        <f t="shared" si="12"/>
        <v>11300.000000000002</v>
      </c>
      <c r="C423" s="139">
        <f>SUM(C421:C422)</f>
        <v>1.1300000000000001</v>
      </c>
      <c r="D423" s="138">
        <f>SUM(D421:D422)</f>
        <v>0</v>
      </c>
      <c r="E423" s="125"/>
    </row>
    <row r="424" spans="1:5" ht="55.5" hidden="1" x14ac:dyDescent="0.4">
      <c r="A424" s="170" t="s">
        <v>100</v>
      </c>
      <c r="B424" s="136">
        <f t="shared" si="12"/>
        <v>5400</v>
      </c>
      <c r="C424" s="135">
        <v>0.54</v>
      </c>
      <c r="D424" s="134"/>
      <c r="E424" s="133"/>
    </row>
    <row r="425" spans="1:5" ht="27.75" hidden="1" x14ac:dyDescent="0.4">
      <c r="A425" s="169" t="s">
        <v>1</v>
      </c>
      <c r="B425" s="132">
        <f t="shared" si="12"/>
        <v>2000</v>
      </c>
      <c r="C425" s="135">
        <f>'[11]Лаборат. страх.'!I288</f>
        <v>0.2</v>
      </c>
      <c r="D425" s="168">
        <f>'[11]Лаборат. страх.'!J288</f>
        <v>0</v>
      </c>
      <c r="E425" s="133"/>
    </row>
    <row r="426" spans="1:5" ht="28.5" hidden="1" thickBot="1" x14ac:dyDescent="0.45">
      <c r="A426" s="7" t="s">
        <v>0</v>
      </c>
      <c r="B426" s="128">
        <f t="shared" si="12"/>
        <v>7400</v>
      </c>
      <c r="C426" s="127">
        <f>SUM(C424:C425)</f>
        <v>0.74</v>
      </c>
      <c r="D426" s="126">
        <f>SUM(D424:D425)</f>
        <v>0</v>
      </c>
      <c r="E426" s="125"/>
    </row>
    <row r="427" spans="1:5" ht="27.75" hidden="1" thickBot="1" x14ac:dyDescent="0.4">
      <c r="A427" s="7"/>
      <c r="B427" s="167"/>
      <c r="C427" s="127"/>
      <c r="D427" s="125"/>
      <c r="E427" s="125"/>
    </row>
    <row r="428" spans="1:5" ht="27.75" hidden="1" thickBot="1" x14ac:dyDescent="0.4">
      <c r="A428" s="166" t="s">
        <v>99</v>
      </c>
      <c r="B428" s="165"/>
      <c r="C428" s="164"/>
      <c r="D428" s="163"/>
      <c r="E428" s="133"/>
    </row>
    <row r="429" spans="1:5" ht="29.25" hidden="1" customHeight="1" x14ac:dyDescent="0.4">
      <c r="A429" s="149" t="s">
        <v>98</v>
      </c>
      <c r="B429" s="148">
        <f t="shared" ref="B429:B492" si="13">C429*$B$15</f>
        <v>33000</v>
      </c>
      <c r="C429" s="144">
        <v>3.3</v>
      </c>
      <c r="D429" s="147"/>
      <c r="E429" s="133"/>
    </row>
    <row r="430" spans="1:5" ht="27.75" hidden="1" x14ac:dyDescent="0.4">
      <c r="A430" s="146" t="s">
        <v>1</v>
      </c>
      <c r="B430" s="145">
        <f t="shared" si="13"/>
        <v>16500</v>
      </c>
      <c r="C430" s="144">
        <f>[11]Ренген!H19</f>
        <v>1.65</v>
      </c>
      <c r="D430" s="143">
        <f>[11]Ренген!I19</f>
        <v>0</v>
      </c>
      <c r="E430" s="142"/>
    </row>
    <row r="431" spans="1:5" ht="28.5" hidden="1" thickBot="1" x14ac:dyDescent="0.45">
      <c r="A431" s="141" t="s">
        <v>0</v>
      </c>
      <c r="B431" s="140">
        <f t="shared" si="13"/>
        <v>49499.999999999993</v>
      </c>
      <c r="C431" s="139">
        <f>SUM(C429:C430)</f>
        <v>4.9499999999999993</v>
      </c>
      <c r="D431" s="138">
        <f>SUM(D429:D430)</f>
        <v>0</v>
      </c>
      <c r="E431" s="125"/>
    </row>
    <row r="432" spans="1:5" ht="27.75" hidden="1" x14ac:dyDescent="0.4">
      <c r="A432" s="149" t="s">
        <v>97</v>
      </c>
      <c r="B432" s="148">
        <f t="shared" si="13"/>
        <v>48000</v>
      </c>
      <c r="C432" s="144">
        <v>4.8</v>
      </c>
      <c r="D432" s="147"/>
      <c r="E432" s="133"/>
    </row>
    <row r="433" spans="1:5" ht="28.5" hidden="1" thickBot="1" x14ac:dyDescent="0.45">
      <c r="A433" s="146" t="s">
        <v>1</v>
      </c>
      <c r="B433" s="140">
        <f t="shared" si="13"/>
        <v>32599.999999999996</v>
      </c>
      <c r="C433" s="144">
        <f>[11]Ренген!H26</f>
        <v>3.26</v>
      </c>
      <c r="D433" s="157">
        <f>[11]Ренген!I26</f>
        <v>0</v>
      </c>
      <c r="E433" s="142"/>
    </row>
    <row r="434" spans="1:5" ht="28.5" hidden="1" thickBot="1" x14ac:dyDescent="0.45">
      <c r="A434" s="141" t="s">
        <v>0</v>
      </c>
      <c r="B434" s="156">
        <f t="shared" si="13"/>
        <v>80599.999999999985</v>
      </c>
      <c r="C434" s="139">
        <f>SUM(C432:C433)</f>
        <v>8.0599999999999987</v>
      </c>
      <c r="D434" s="138">
        <f>SUM(D432:D433)</f>
        <v>0</v>
      </c>
      <c r="E434" s="125"/>
    </row>
    <row r="435" spans="1:5" ht="27.75" hidden="1" x14ac:dyDescent="0.4">
      <c r="A435" s="137" t="s">
        <v>96</v>
      </c>
      <c r="B435" s="132">
        <f t="shared" si="13"/>
        <v>193000000</v>
      </c>
      <c r="C435" s="135">
        <v>19300</v>
      </c>
      <c r="D435" s="134"/>
      <c r="E435" s="133"/>
    </row>
    <row r="436" spans="1:5" ht="27.75" hidden="1" x14ac:dyDescent="0.4">
      <c r="A436" s="10" t="s">
        <v>1</v>
      </c>
      <c r="B436" s="132">
        <f t="shared" si="13"/>
        <v>16500</v>
      </c>
      <c r="C436" s="135">
        <f>[11]Ренген!H33</f>
        <v>1.65</v>
      </c>
      <c r="D436" s="150">
        <f>[11]Ренген!I33</f>
        <v>0</v>
      </c>
      <c r="E436" s="142"/>
    </row>
    <row r="437" spans="1:5" ht="27.75" hidden="1" x14ac:dyDescent="0.4">
      <c r="A437" s="7" t="s">
        <v>0</v>
      </c>
      <c r="B437" s="152">
        <f t="shared" si="13"/>
        <v>193016500</v>
      </c>
      <c r="C437" s="127">
        <f>SUM(C435:C436)</f>
        <v>19301.650000000001</v>
      </c>
      <c r="D437" s="125">
        <f>SUM(D435:D436)</f>
        <v>0</v>
      </c>
      <c r="E437" s="125"/>
    </row>
    <row r="438" spans="1:5" ht="27.75" hidden="1" x14ac:dyDescent="0.4">
      <c r="A438" s="137" t="s">
        <v>95</v>
      </c>
      <c r="B438" s="136">
        <f t="shared" si="13"/>
        <v>48000</v>
      </c>
      <c r="C438" s="135">
        <v>4.8</v>
      </c>
      <c r="D438" s="134"/>
      <c r="E438" s="133"/>
    </row>
    <row r="439" spans="1:5" ht="27.75" hidden="1" x14ac:dyDescent="0.4">
      <c r="A439" s="10" t="s">
        <v>1</v>
      </c>
      <c r="B439" s="132">
        <f t="shared" si="13"/>
        <v>32599.999999999996</v>
      </c>
      <c r="C439" s="135">
        <f>[11]Ренген!H40</f>
        <v>3.26</v>
      </c>
      <c r="D439" s="150">
        <f>[11]Ренген!I40</f>
        <v>0</v>
      </c>
      <c r="E439" s="142"/>
    </row>
    <row r="440" spans="1:5" ht="28.5" hidden="1" thickBot="1" x14ac:dyDescent="0.45">
      <c r="A440" s="7" t="s">
        <v>0</v>
      </c>
      <c r="B440" s="128">
        <f t="shared" si="13"/>
        <v>80599.999999999985</v>
      </c>
      <c r="C440" s="127">
        <f>SUM(C438:C439)</f>
        <v>8.0599999999999987</v>
      </c>
      <c r="D440" s="126">
        <f>SUM(D438:D439)</f>
        <v>0</v>
      </c>
      <c r="E440" s="125"/>
    </row>
    <row r="441" spans="1:5" ht="27.75" hidden="1" x14ac:dyDescent="0.4">
      <c r="A441" s="149" t="s">
        <v>94</v>
      </c>
      <c r="B441" s="148">
        <f t="shared" si="13"/>
        <v>33000</v>
      </c>
      <c r="C441" s="144">
        <v>3.3</v>
      </c>
      <c r="D441" s="147"/>
      <c r="E441" s="133"/>
    </row>
    <row r="442" spans="1:5" ht="27.75" hidden="1" x14ac:dyDescent="0.4">
      <c r="A442" s="146" t="s">
        <v>1</v>
      </c>
      <c r="B442" s="145">
        <f t="shared" si="13"/>
        <v>6100</v>
      </c>
      <c r="C442" s="144">
        <f>[11]Ренген!H48</f>
        <v>0.61</v>
      </c>
      <c r="D442" s="143">
        <f>[11]Ренген!I48</f>
        <v>0</v>
      </c>
      <c r="E442" s="142"/>
    </row>
    <row r="443" spans="1:5" ht="28.5" hidden="1" thickBot="1" x14ac:dyDescent="0.45">
      <c r="A443" s="141" t="s">
        <v>0</v>
      </c>
      <c r="B443" s="140">
        <f t="shared" si="13"/>
        <v>39100</v>
      </c>
      <c r="C443" s="139">
        <f>SUM(C441:C442)</f>
        <v>3.9099999999999997</v>
      </c>
      <c r="D443" s="138">
        <f>SUM(D441:D442)</f>
        <v>0</v>
      </c>
      <c r="E443" s="125"/>
    </row>
    <row r="444" spans="1:5" ht="27.75" hidden="1" x14ac:dyDescent="0.4">
      <c r="A444" s="149" t="s">
        <v>93</v>
      </c>
      <c r="B444" s="148">
        <f t="shared" si="13"/>
        <v>48000</v>
      </c>
      <c r="C444" s="144">
        <v>4.8</v>
      </c>
      <c r="D444" s="147"/>
      <c r="E444" s="133"/>
    </row>
    <row r="445" spans="1:5" ht="27.75" hidden="1" x14ac:dyDescent="0.4">
      <c r="A445" s="146" t="s">
        <v>1</v>
      </c>
      <c r="B445" s="145">
        <f t="shared" si="13"/>
        <v>11900</v>
      </c>
      <c r="C445" s="144">
        <f>[11]Ренген!H55</f>
        <v>1.19</v>
      </c>
      <c r="D445" s="143">
        <f>[11]Ренген!I55</f>
        <v>0</v>
      </c>
      <c r="E445" s="142"/>
    </row>
    <row r="446" spans="1:5" ht="28.5" hidden="1" thickBot="1" x14ac:dyDescent="0.45">
      <c r="A446" s="141" t="s">
        <v>0</v>
      </c>
      <c r="B446" s="140">
        <f t="shared" si="13"/>
        <v>59900</v>
      </c>
      <c r="C446" s="139">
        <f>SUM(C444:C445)</f>
        <v>5.99</v>
      </c>
      <c r="D446" s="138">
        <f>SUM(D444:D445)</f>
        <v>0</v>
      </c>
      <c r="E446" s="125"/>
    </row>
    <row r="447" spans="1:5" ht="27.75" hidden="1" x14ac:dyDescent="0.4">
      <c r="A447" s="137" t="s">
        <v>92</v>
      </c>
      <c r="B447" s="154">
        <f t="shared" si="13"/>
        <v>193000000</v>
      </c>
      <c r="C447" s="135">
        <v>19300</v>
      </c>
      <c r="D447" s="153"/>
      <c r="E447" s="133"/>
    </row>
    <row r="448" spans="1:5" ht="27.75" hidden="1" x14ac:dyDescent="0.4">
      <c r="A448" s="10" t="s">
        <v>1</v>
      </c>
      <c r="B448" s="132">
        <f t="shared" si="13"/>
        <v>9600</v>
      </c>
      <c r="C448" s="135">
        <f>[11]Ренген!H63</f>
        <v>0.96</v>
      </c>
      <c r="D448" s="150">
        <f>[11]Ренген!I63</f>
        <v>0</v>
      </c>
      <c r="E448" s="142"/>
    </row>
    <row r="449" spans="1:5" ht="28.5" hidden="1" thickBot="1" x14ac:dyDescent="0.45">
      <c r="A449" s="7" t="s">
        <v>0</v>
      </c>
      <c r="B449" s="132">
        <f t="shared" si="13"/>
        <v>193009600</v>
      </c>
      <c r="C449" s="127">
        <f>SUM(C447:C448)</f>
        <v>19300.96</v>
      </c>
      <c r="D449" s="126">
        <f>SUM(D447:D448)</f>
        <v>0</v>
      </c>
      <c r="E449" s="125"/>
    </row>
    <row r="450" spans="1:5" ht="27.75" hidden="1" x14ac:dyDescent="0.4">
      <c r="A450" s="137" t="s">
        <v>91</v>
      </c>
      <c r="B450" s="132">
        <f t="shared" si="13"/>
        <v>289500000</v>
      </c>
      <c r="C450" s="135">
        <v>28950</v>
      </c>
      <c r="D450" s="153"/>
      <c r="E450" s="133"/>
    </row>
    <row r="451" spans="1:5" ht="27.75" hidden="1" x14ac:dyDescent="0.4">
      <c r="A451" s="10" t="s">
        <v>1</v>
      </c>
      <c r="B451" s="132">
        <f t="shared" si="13"/>
        <v>18900</v>
      </c>
      <c r="C451" s="135">
        <f>[11]Ренген!H70</f>
        <v>1.89</v>
      </c>
      <c r="D451" s="150">
        <f>[11]Ренген!I70</f>
        <v>0</v>
      </c>
      <c r="E451" s="142"/>
    </row>
    <row r="452" spans="1:5" ht="27.75" hidden="1" x14ac:dyDescent="0.4">
      <c r="A452" s="7" t="s">
        <v>0</v>
      </c>
      <c r="B452" s="152">
        <f t="shared" si="13"/>
        <v>289518900</v>
      </c>
      <c r="C452" s="127">
        <f>SUM(C450:C451)</f>
        <v>28951.89</v>
      </c>
      <c r="D452" s="125">
        <f>SUM(D450:D451)</f>
        <v>0</v>
      </c>
      <c r="E452" s="125"/>
    </row>
    <row r="453" spans="1:5" ht="27.75" hidden="1" x14ac:dyDescent="0.4">
      <c r="A453" s="137" t="s">
        <v>90</v>
      </c>
      <c r="B453" s="136">
        <f t="shared" si="13"/>
        <v>38800</v>
      </c>
      <c r="C453" s="135">
        <v>3.88</v>
      </c>
      <c r="D453" s="134"/>
      <c r="E453" s="133"/>
    </row>
    <row r="454" spans="1:5" ht="27.75" hidden="1" x14ac:dyDescent="0.4">
      <c r="A454" s="10" t="s">
        <v>1</v>
      </c>
      <c r="B454" s="132">
        <f t="shared" si="13"/>
        <v>6100</v>
      </c>
      <c r="C454" s="135">
        <f>[11]Ренген!H77</f>
        <v>0.61</v>
      </c>
      <c r="D454" s="150">
        <f>[11]Ренген!I77</f>
        <v>0</v>
      </c>
      <c r="E454" s="142"/>
    </row>
    <row r="455" spans="1:5" ht="28.5" hidden="1" thickBot="1" x14ac:dyDescent="0.45">
      <c r="A455" s="7" t="s">
        <v>0</v>
      </c>
      <c r="B455" s="128">
        <f t="shared" si="13"/>
        <v>44900</v>
      </c>
      <c r="C455" s="127">
        <f>SUM(C453:C454)</f>
        <v>4.49</v>
      </c>
      <c r="D455" s="126">
        <f>SUM(D453:D454)</f>
        <v>0</v>
      </c>
      <c r="E455" s="125"/>
    </row>
    <row r="456" spans="1:5" ht="27.75" hidden="1" x14ac:dyDescent="0.4">
      <c r="A456" s="137" t="s">
        <v>89</v>
      </c>
      <c r="B456" s="136">
        <f t="shared" si="13"/>
        <v>58200</v>
      </c>
      <c r="C456" s="135">
        <v>5.82</v>
      </c>
      <c r="D456" s="134"/>
      <c r="E456" s="133"/>
    </row>
    <row r="457" spans="1:5" ht="27.75" hidden="1" x14ac:dyDescent="0.4">
      <c r="A457" s="10" t="s">
        <v>1</v>
      </c>
      <c r="B457" s="132">
        <f t="shared" si="13"/>
        <v>6100</v>
      </c>
      <c r="C457" s="135">
        <f>[11]Ренген!H84</f>
        <v>0.61</v>
      </c>
      <c r="D457" s="150">
        <f>[11]Ренген!I84</f>
        <v>0</v>
      </c>
      <c r="E457" s="142"/>
    </row>
    <row r="458" spans="1:5" ht="28.5" hidden="1" thickBot="1" x14ac:dyDescent="0.45">
      <c r="A458" s="7" t="s">
        <v>0</v>
      </c>
      <c r="B458" s="128">
        <f t="shared" si="13"/>
        <v>64300.000000000007</v>
      </c>
      <c r="C458" s="127">
        <f>SUM(C456:C457)</f>
        <v>6.4300000000000006</v>
      </c>
      <c r="D458" s="126">
        <f>SUM(D456:D457)</f>
        <v>0</v>
      </c>
      <c r="E458" s="125"/>
    </row>
    <row r="459" spans="1:5" ht="27.75" hidden="1" x14ac:dyDescent="0.4">
      <c r="A459" s="137" t="s">
        <v>88</v>
      </c>
      <c r="B459" s="136">
        <f t="shared" si="13"/>
        <v>58200</v>
      </c>
      <c r="C459" s="135">
        <v>5.82</v>
      </c>
      <c r="D459" s="134"/>
      <c r="E459" s="133"/>
    </row>
    <row r="460" spans="1:5" ht="27.75" hidden="1" x14ac:dyDescent="0.4">
      <c r="A460" s="10" t="s">
        <v>1</v>
      </c>
      <c r="B460" s="132">
        <f t="shared" si="13"/>
        <v>6100</v>
      </c>
      <c r="C460" s="135">
        <f>[11]Ренген!H91</f>
        <v>0.61</v>
      </c>
      <c r="D460" s="150">
        <f>[11]Ренген!I91</f>
        <v>0</v>
      </c>
      <c r="E460" s="142"/>
    </row>
    <row r="461" spans="1:5" ht="28.5" hidden="1" thickBot="1" x14ac:dyDescent="0.45">
      <c r="A461" s="7" t="s">
        <v>0</v>
      </c>
      <c r="B461" s="128">
        <f t="shared" si="13"/>
        <v>64300.000000000007</v>
      </c>
      <c r="C461" s="127">
        <f>SUM(C459:C460)</f>
        <v>6.4300000000000006</v>
      </c>
      <c r="D461" s="126">
        <f>SUM(D459:D460)</f>
        <v>0</v>
      </c>
      <c r="E461" s="125"/>
    </row>
    <row r="462" spans="1:5" ht="27.75" hidden="1" x14ac:dyDescent="0.4">
      <c r="A462" s="137" t="s">
        <v>87</v>
      </c>
      <c r="B462" s="154">
        <f t="shared" si="13"/>
        <v>289500000</v>
      </c>
      <c r="C462" s="135">
        <v>28950</v>
      </c>
      <c r="D462" s="153"/>
      <c r="E462" s="133"/>
    </row>
    <row r="463" spans="1:5" ht="27.75" hidden="1" x14ac:dyDescent="0.4">
      <c r="A463" s="10" t="s">
        <v>1</v>
      </c>
      <c r="B463" s="132">
        <f t="shared" si="13"/>
        <v>9600</v>
      </c>
      <c r="C463" s="135">
        <f>[11]Ренген!H98</f>
        <v>0.96</v>
      </c>
      <c r="D463" s="150">
        <f>[11]Ренген!I98</f>
        <v>0</v>
      </c>
      <c r="E463" s="142"/>
    </row>
    <row r="464" spans="1:5" ht="27.75" hidden="1" x14ac:dyDescent="0.4">
      <c r="A464" s="7" t="s">
        <v>0</v>
      </c>
      <c r="B464" s="152">
        <f t="shared" si="13"/>
        <v>289509600</v>
      </c>
      <c r="C464" s="127">
        <f>SUM(C462:C463)</f>
        <v>28950.959999999999</v>
      </c>
      <c r="D464" s="125">
        <f>SUM(D462:D463)</f>
        <v>0</v>
      </c>
      <c r="E464" s="125"/>
    </row>
    <row r="465" spans="1:5" ht="27.75" hidden="1" x14ac:dyDescent="0.4">
      <c r="A465" s="137" t="s">
        <v>86</v>
      </c>
      <c r="B465" s="136">
        <f t="shared" si="13"/>
        <v>58200</v>
      </c>
      <c r="C465" s="135">
        <v>5.82</v>
      </c>
      <c r="D465" s="134"/>
      <c r="E465" s="133"/>
    </row>
    <row r="466" spans="1:5" ht="27.75" hidden="1" x14ac:dyDescent="0.4">
      <c r="A466" s="10" t="s">
        <v>1</v>
      </c>
      <c r="B466" s="132">
        <f t="shared" si="13"/>
        <v>9600</v>
      </c>
      <c r="C466" s="135">
        <f>[11]Ренген!H106</f>
        <v>0.96</v>
      </c>
      <c r="D466" s="150">
        <f>[11]Ренген!I106</f>
        <v>0</v>
      </c>
      <c r="E466" s="142"/>
    </row>
    <row r="467" spans="1:5" ht="28.5" hidden="1" thickBot="1" x14ac:dyDescent="0.45">
      <c r="A467" s="7" t="s">
        <v>0</v>
      </c>
      <c r="B467" s="128">
        <f t="shared" si="13"/>
        <v>67800</v>
      </c>
      <c r="C467" s="127">
        <f>SUM(C465:C466)</f>
        <v>6.78</v>
      </c>
      <c r="D467" s="126">
        <f>SUM(D465:D466)</f>
        <v>0</v>
      </c>
      <c r="E467" s="125"/>
    </row>
    <row r="468" spans="1:5" ht="27.75" hidden="1" x14ac:dyDescent="0.4">
      <c r="A468" s="137" t="s">
        <v>85</v>
      </c>
      <c r="B468" s="136">
        <f t="shared" si="13"/>
        <v>58200</v>
      </c>
      <c r="C468" s="135">
        <v>5.82</v>
      </c>
      <c r="D468" s="134"/>
      <c r="E468" s="133"/>
    </row>
    <row r="469" spans="1:5" ht="27.75" hidden="1" x14ac:dyDescent="0.4">
      <c r="A469" s="10" t="s">
        <v>1</v>
      </c>
      <c r="B469" s="132">
        <f t="shared" si="13"/>
        <v>9600</v>
      </c>
      <c r="C469" s="135">
        <f>[11]Ренген!H113</f>
        <v>0.96</v>
      </c>
      <c r="D469" s="150">
        <f>[11]Ренген!I113</f>
        <v>0</v>
      </c>
      <c r="E469" s="142"/>
    </row>
    <row r="470" spans="1:5" ht="28.5" hidden="1" thickBot="1" x14ac:dyDescent="0.45">
      <c r="A470" s="7" t="s">
        <v>0</v>
      </c>
      <c r="B470" s="128">
        <f t="shared" si="13"/>
        <v>67800</v>
      </c>
      <c r="C470" s="127">
        <f>SUM(C468:C469)</f>
        <v>6.78</v>
      </c>
      <c r="D470" s="126">
        <f>SUM(D468:D469)</f>
        <v>0</v>
      </c>
      <c r="E470" s="125"/>
    </row>
    <row r="471" spans="1:5" ht="27.75" hidden="1" x14ac:dyDescent="0.4">
      <c r="A471" s="137" t="s">
        <v>84</v>
      </c>
      <c r="B471" s="136">
        <f t="shared" si="13"/>
        <v>38800</v>
      </c>
      <c r="C471" s="135">
        <v>3.88</v>
      </c>
      <c r="D471" s="134"/>
      <c r="E471" s="133"/>
    </row>
    <row r="472" spans="1:5" ht="27.75" hidden="1" x14ac:dyDescent="0.4">
      <c r="A472" s="10" t="s">
        <v>1</v>
      </c>
      <c r="B472" s="132">
        <f t="shared" si="13"/>
        <v>9600</v>
      </c>
      <c r="C472" s="135">
        <f>[11]Ренген!H121</f>
        <v>0.96</v>
      </c>
      <c r="D472" s="150">
        <f>[11]Ренген!I121</f>
        <v>0</v>
      </c>
      <c r="E472" s="142"/>
    </row>
    <row r="473" spans="1:5" ht="28.5" hidden="1" thickBot="1" x14ac:dyDescent="0.45">
      <c r="A473" s="7" t="s">
        <v>0</v>
      </c>
      <c r="B473" s="128">
        <f t="shared" si="13"/>
        <v>48400</v>
      </c>
      <c r="C473" s="127">
        <f>SUM(C471:C472)</f>
        <v>4.84</v>
      </c>
      <c r="D473" s="126">
        <f>SUM(D471:D472)</f>
        <v>0</v>
      </c>
      <c r="E473" s="125"/>
    </row>
    <row r="474" spans="1:5" ht="27.75" hidden="1" x14ac:dyDescent="0.4">
      <c r="A474" s="137" t="s">
        <v>83</v>
      </c>
      <c r="B474" s="136">
        <f t="shared" si="13"/>
        <v>58200</v>
      </c>
      <c r="C474" s="135">
        <v>5.82</v>
      </c>
      <c r="D474" s="134"/>
      <c r="E474" s="133"/>
    </row>
    <row r="475" spans="1:5" ht="27.75" hidden="1" x14ac:dyDescent="0.4">
      <c r="A475" s="10" t="s">
        <v>1</v>
      </c>
      <c r="B475" s="132">
        <f t="shared" si="13"/>
        <v>32599.999999999996</v>
      </c>
      <c r="C475" s="135">
        <f>[11]Ренген!H128</f>
        <v>3.26</v>
      </c>
      <c r="D475" s="150">
        <f>[11]Ренген!I128</f>
        <v>0</v>
      </c>
      <c r="E475" s="142"/>
    </row>
    <row r="476" spans="1:5" ht="28.5" hidden="1" thickBot="1" x14ac:dyDescent="0.45">
      <c r="A476" s="7" t="s">
        <v>0</v>
      </c>
      <c r="B476" s="128">
        <f t="shared" si="13"/>
        <v>90800</v>
      </c>
      <c r="C476" s="127">
        <f>SUM(C474:C475)</f>
        <v>9.08</v>
      </c>
      <c r="D476" s="126">
        <f>SUM(D474:D475)</f>
        <v>0</v>
      </c>
      <c r="E476" s="125"/>
    </row>
    <row r="477" spans="1:5" ht="27.75" hidden="1" x14ac:dyDescent="0.4">
      <c r="A477" s="137" t="s">
        <v>82</v>
      </c>
      <c r="B477" s="136">
        <f t="shared" si="13"/>
        <v>58200</v>
      </c>
      <c r="C477" s="135">
        <v>5.82</v>
      </c>
      <c r="D477" s="134"/>
      <c r="E477" s="133"/>
    </row>
    <row r="478" spans="1:5" ht="27.75" hidden="1" x14ac:dyDescent="0.4">
      <c r="A478" s="10" t="s">
        <v>1</v>
      </c>
      <c r="B478" s="132">
        <f t="shared" si="13"/>
        <v>11900</v>
      </c>
      <c r="C478" s="135">
        <f>[11]Ренген!H136</f>
        <v>1.19</v>
      </c>
      <c r="D478" s="150">
        <f>[11]Ренген!I136</f>
        <v>0</v>
      </c>
      <c r="E478" s="142"/>
    </row>
    <row r="479" spans="1:5" ht="28.5" hidden="1" thickBot="1" x14ac:dyDescent="0.45">
      <c r="A479" s="7" t="s">
        <v>0</v>
      </c>
      <c r="B479" s="128">
        <f t="shared" si="13"/>
        <v>70100</v>
      </c>
      <c r="C479" s="127">
        <f>SUM(C477:C478)</f>
        <v>7.01</v>
      </c>
      <c r="D479" s="126">
        <f>SUM(D477:D478)</f>
        <v>0</v>
      </c>
      <c r="E479" s="125"/>
    </row>
    <row r="480" spans="1:5" ht="27.75" hidden="1" x14ac:dyDescent="0.4">
      <c r="A480" s="137" t="s">
        <v>81</v>
      </c>
      <c r="B480" s="136">
        <f t="shared" si="13"/>
        <v>58200</v>
      </c>
      <c r="C480" s="135">
        <v>5.82</v>
      </c>
      <c r="D480" s="134"/>
      <c r="E480" s="133"/>
    </row>
    <row r="481" spans="1:5" ht="27.75" hidden="1" x14ac:dyDescent="0.4">
      <c r="A481" s="10" t="s">
        <v>1</v>
      </c>
      <c r="B481" s="132">
        <f t="shared" si="13"/>
        <v>16500</v>
      </c>
      <c r="C481" s="135">
        <f>[11]Ренген!H143</f>
        <v>1.65</v>
      </c>
      <c r="D481" s="150">
        <f>[11]Ренген!I143</f>
        <v>0</v>
      </c>
      <c r="E481" s="142"/>
    </row>
    <row r="482" spans="1:5" ht="28.5" hidden="1" thickBot="1" x14ac:dyDescent="0.45">
      <c r="A482" s="7" t="s">
        <v>0</v>
      </c>
      <c r="B482" s="128">
        <f t="shared" si="13"/>
        <v>74700</v>
      </c>
      <c r="C482" s="127">
        <f>SUM(C480:C481)</f>
        <v>7.4700000000000006</v>
      </c>
      <c r="D482" s="126">
        <f>SUM(D480:D481)</f>
        <v>0</v>
      </c>
      <c r="E482" s="125"/>
    </row>
    <row r="483" spans="1:5" ht="27.75" hidden="1" x14ac:dyDescent="0.4">
      <c r="A483" s="137" t="s">
        <v>80</v>
      </c>
      <c r="B483" s="136">
        <f t="shared" si="13"/>
        <v>58200</v>
      </c>
      <c r="C483" s="135">
        <v>5.82</v>
      </c>
      <c r="D483" s="134"/>
      <c r="E483" s="133"/>
    </row>
    <row r="484" spans="1:5" ht="27.75" hidden="1" x14ac:dyDescent="0.4">
      <c r="A484" s="10" t="s">
        <v>1</v>
      </c>
      <c r="B484" s="132">
        <f t="shared" si="13"/>
        <v>9600</v>
      </c>
      <c r="C484" s="135">
        <f>[11]Ренген!H150</f>
        <v>0.96</v>
      </c>
      <c r="D484" s="150">
        <f>[11]Ренген!I150</f>
        <v>0</v>
      </c>
      <c r="E484" s="142"/>
    </row>
    <row r="485" spans="1:5" ht="28.5" hidden="1" thickBot="1" x14ac:dyDescent="0.45">
      <c r="A485" s="7" t="s">
        <v>0</v>
      </c>
      <c r="B485" s="128">
        <f t="shared" si="13"/>
        <v>67800</v>
      </c>
      <c r="C485" s="127">
        <f>SUM(C483:C484)</f>
        <v>6.78</v>
      </c>
      <c r="D485" s="126">
        <f>SUM(D483:D484)</f>
        <v>0</v>
      </c>
      <c r="E485" s="125"/>
    </row>
    <row r="486" spans="1:5" ht="27.75" hidden="1" x14ac:dyDescent="0.4">
      <c r="A486" s="137" t="s">
        <v>79</v>
      </c>
      <c r="B486" s="136">
        <f t="shared" si="13"/>
        <v>58200</v>
      </c>
      <c r="C486" s="135">
        <v>5.82</v>
      </c>
      <c r="D486" s="134"/>
      <c r="E486" s="133"/>
    </row>
    <row r="487" spans="1:5" ht="27.75" hidden="1" x14ac:dyDescent="0.4">
      <c r="A487" s="10" t="s">
        <v>1</v>
      </c>
      <c r="B487" s="132">
        <f t="shared" si="13"/>
        <v>9600</v>
      </c>
      <c r="C487" s="135">
        <f>[11]Ренген!H157</f>
        <v>0.96</v>
      </c>
      <c r="D487" s="150">
        <f>[11]Ренген!I157</f>
        <v>0</v>
      </c>
      <c r="E487" s="142"/>
    </row>
    <row r="488" spans="1:5" ht="28.5" hidden="1" thickBot="1" x14ac:dyDescent="0.45">
      <c r="A488" s="7" t="s">
        <v>0</v>
      </c>
      <c r="B488" s="128">
        <f t="shared" si="13"/>
        <v>67800</v>
      </c>
      <c r="C488" s="127">
        <f>SUM(C486:C487)</f>
        <v>6.78</v>
      </c>
      <c r="D488" s="126">
        <f>SUM(D486:D487)</f>
        <v>0</v>
      </c>
      <c r="E488" s="125"/>
    </row>
    <row r="489" spans="1:5" ht="27.75" hidden="1" x14ac:dyDescent="0.4">
      <c r="A489" s="137" t="s">
        <v>78</v>
      </c>
      <c r="B489" s="136">
        <f t="shared" si="13"/>
        <v>38800</v>
      </c>
      <c r="C489" s="135">
        <v>3.88</v>
      </c>
      <c r="D489" s="134"/>
      <c r="E489" s="133"/>
    </row>
    <row r="490" spans="1:5" ht="28.5" hidden="1" thickBot="1" x14ac:dyDescent="0.45">
      <c r="A490" s="10" t="s">
        <v>1</v>
      </c>
      <c r="B490" s="132">
        <f t="shared" si="13"/>
        <v>5699.9999999999991</v>
      </c>
      <c r="C490" s="135">
        <f>[11]Ренген!H164</f>
        <v>0.56999999999999995</v>
      </c>
      <c r="D490" s="155">
        <f>[11]Ренген!I164</f>
        <v>0</v>
      </c>
      <c r="E490" s="142"/>
    </row>
    <row r="491" spans="1:5" ht="28.5" hidden="1" thickBot="1" x14ac:dyDescent="0.45">
      <c r="A491" s="7" t="s">
        <v>0</v>
      </c>
      <c r="B491" s="128">
        <f t="shared" si="13"/>
        <v>44500</v>
      </c>
      <c r="C491" s="127">
        <f>SUM(C489:C490)</f>
        <v>4.45</v>
      </c>
      <c r="D491" s="151">
        <f>SUM(D489:D490)</f>
        <v>0</v>
      </c>
      <c r="E491" s="125"/>
    </row>
    <row r="492" spans="1:5" ht="27.75" hidden="1" x14ac:dyDescent="0.4">
      <c r="A492" s="137" t="s">
        <v>77</v>
      </c>
      <c r="B492" s="136">
        <f t="shared" si="13"/>
        <v>58200</v>
      </c>
      <c r="C492" s="135">
        <v>5.82</v>
      </c>
      <c r="D492" s="134"/>
      <c r="E492" s="133"/>
    </row>
    <row r="493" spans="1:5" ht="27.75" hidden="1" x14ac:dyDescent="0.4">
      <c r="A493" s="10" t="s">
        <v>1</v>
      </c>
      <c r="B493" s="132">
        <f t="shared" ref="B493:B545" si="14">C493*$B$15</f>
        <v>5699.9999999999991</v>
      </c>
      <c r="C493" s="135">
        <f>[11]Ренген!H171</f>
        <v>0.56999999999999995</v>
      </c>
      <c r="D493" s="150">
        <f>[11]Ренген!I171</f>
        <v>0</v>
      </c>
      <c r="E493" s="142"/>
    </row>
    <row r="494" spans="1:5" ht="28.5" hidden="1" thickBot="1" x14ac:dyDescent="0.45">
      <c r="A494" s="7" t="s">
        <v>0</v>
      </c>
      <c r="B494" s="128">
        <f t="shared" si="14"/>
        <v>63900.000000000007</v>
      </c>
      <c r="C494" s="127">
        <f>SUM(C492:C493)</f>
        <v>6.3900000000000006</v>
      </c>
      <c r="D494" s="151">
        <f>SUM(D492:D493)</f>
        <v>0</v>
      </c>
      <c r="E494" s="125"/>
    </row>
    <row r="495" spans="1:5" ht="27.75" hidden="1" x14ac:dyDescent="0.4">
      <c r="A495" s="137" t="s">
        <v>76</v>
      </c>
      <c r="B495" s="136">
        <f t="shared" si="14"/>
        <v>58200</v>
      </c>
      <c r="C495" s="135">
        <v>5.82</v>
      </c>
      <c r="D495" s="134"/>
      <c r="E495" s="133"/>
    </row>
    <row r="496" spans="1:5" ht="27.75" hidden="1" x14ac:dyDescent="0.4">
      <c r="A496" s="10" t="s">
        <v>1</v>
      </c>
      <c r="B496" s="132">
        <f t="shared" si="14"/>
        <v>18900</v>
      </c>
      <c r="C496" s="135">
        <f>[11]Ренген!H178</f>
        <v>1.89</v>
      </c>
      <c r="D496" s="150">
        <f>[11]Ренген!I178</f>
        <v>0</v>
      </c>
      <c r="E496" s="142"/>
    </row>
    <row r="497" spans="1:5" ht="28.5" hidden="1" thickBot="1" x14ac:dyDescent="0.45">
      <c r="A497" s="7" t="s">
        <v>0</v>
      </c>
      <c r="B497" s="128">
        <f t="shared" si="14"/>
        <v>77100</v>
      </c>
      <c r="C497" s="127">
        <f>SUM(C495:C496)</f>
        <v>7.71</v>
      </c>
      <c r="D497" s="126">
        <f>SUM(D495:D496)</f>
        <v>0</v>
      </c>
      <c r="E497" s="125"/>
    </row>
    <row r="498" spans="1:5" ht="27.75" hidden="1" x14ac:dyDescent="0.4">
      <c r="A498" s="137" t="s">
        <v>75</v>
      </c>
      <c r="B498" s="136">
        <f t="shared" si="14"/>
        <v>58200</v>
      </c>
      <c r="C498" s="135">
        <v>5.82</v>
      </c>
      <c r="D498" s="134"/>
      <c r="E498" s="133"/>
    </row>
    <row r="499" spans="1:5" ht="27.75" hidden="1" x14ac:dyDescent="0.4">
      <c r="A499" s="10" t="s">
        <v>1</v>
      </c>
      <c r="B499" s="132">
        <f t="shared" si="14"/>
        <v>9600</v>
      </c>
      <c r="C499" s="135">
        <f>[11]Ренген!H185</f>
        <v>0.96</v>
      </c>
      <c r="D499" s="150">
        <f>[11]Ренген!I185</f>
        <v>0</v>
      </c>
      <c r="E499" s="142"/>
    </row>
    <row r="500" spans="1:5" ht="28.5" hidden="1" thickBot="1" x14ac:dyDescent="0.45">
      <c r="A500" s="7" t="s">
        <v>0</v>
      </c>
      <c r="B500" s="128">
        <f t="shared" si="14"/>
        <v>67800</v>
      </c>
      <c r="C500" s="127">
        <f>SUM(C498:C499)</f>
        <v>6.78</v>
      </c>
      <c r="D500" s="151">
        <f>SUM(D498:D499)</f>
        <v>0</v>
      </c>
      <c r="E500" s="125"/>
    </row>
    <row r="501" spans="1:5" ht="27.75" hidden="1" x14ac:dyDescent="0.4">
      <c r="A501" s="137" t="s">
        <v>74</v>
      </c>
      <c r="B501" s="154">
        <f t="shared" si="14"/>
        <v>289500000</v>
      </c>
      <c r="C501" s="135">
        <v>28950</v>
      </c>
      <c r="D501" s="153"/>
      <c r="E501" s="133"/>
    </row>
    <row r="502" spans="1:5" ht="27.75" hidden="1" x14ac:dyDescent="0.4">
      <c r="A502" s="10" t="s">
        <v>1</v>
      </c>
      <c r="B502" s="132">
        <f t="shared" si="14"/>
        <v>11900</v>
      </c>
      <c r="C502" s="135">
        <f>[11]Ренген!H199</f>
        <v>1.19</v>
      </c>
      <c r="D502" s="150">
        <f>[11]Ренген!I199</f>
        <v>0</v>
      </c>
      <c r="E502" s="142"/>
    </row>
    <row r="503" spans="1:5" ht="28.5" hidden="1" thickBot="1" x14ac:dyDescent="0.45">
      <c r="A503" s="7" t="s">
        <v>0</v>
      </c>
      <c r="B503" s="132">
        <f t="shared" si="14"/>
        <v>289511900</v>
      </c>
      <c r="C503" s="127">
        <f>SUM(C501:C502)</f>
        <v>28951.19</v>
      </c>
      <c r="D503" s="126">
        <f>SUM(D501:D502)</f>
        <v>0</v>
      </c>
      <c r="E503" s="125"/>
    </row>
    <row r="504" spans="1:5" ht="27.75" hidden="1" x14ac:dyDescent="0.4">
      <c r="A504" s="137" t="s">
        <v>73</v>
      </c>
      <c r="B504" s="132">
        <f t="shared" si="14"/>
        <v>482500000</v>
      </c>
      <c r="C504" s="135">
        <v>48250</v>
      </c>
      <c r="D504" s="153"/>
      <c r="E504" s="133"/>
    </row>
    <row r="505" spans="1:5" ht="27.75" hidden="1" x14ac:dyDescent="0.4">
      <c r="A505" s="10" t="s">
        <v>1</v>
      </c>
      <c r="B505" s="132">
        <f t="shared" si="14"/>
        <v>9600</v>
      </c>
      <c r="C505" s="135">
        <f>[11]Ренген!H207</f>
        <v>0.96</v>
      </c>
      <c r="D505" s="150">
        <f>[11]Ренген!I207</f>
        <v>0</v>
      </c>
      <c r="E505" s="142"/>
    </row>
    <row r="506" spans="1:5" ht="27.75" hidden="1" x14ac:dyDescent="0.4">
      <c r="A506" s="7" t="s">
        <v>0</v>
      </c>
      <c r="B506" s="152">
        <f t="shared" si="14"/>
        <v>482509600</v>
      </c>
      <c r="C506" s="127">
        <f>SUM(C504:C505)</f>
        <v>48250.96</v>
      </c>
      <c r="D506" s="125">
        <f>SUM(D504:D505)</f>
        <v>0</v>
      </c>
      <c r="E506" s="125"/>
    </row>
    <row r="507" spans="1:5" ht="27.75" hidden="1" x14ac:dyDescent="0.4">
      <c r="A507" s="137" t="s">
        <v>72</v>
      </c>
      <c r="B507" s="136">
        <f t="shared" si="14"/>
        <v>58200</v>
      </c>
      <c r="C507" s="135">
        <v>5.82</v>
      </c>
      <c r="D507" s="134"/>
      <c r="E507" s="133"/>
    </row>
    <row r="508" spans="1:5" ht="27.75" hidden="1" x14ac:dyDescent="0.4">
      <c r="A508" s="10" t="s">
        <v>1</v>
      </c>
      <c r="B508" s="132">
        <f t="shared" si="14"/>
        <v>11000</v>
      </c>
      <c r="C508" s="135">
        <f>[11]Ренген!H214</f>
        <v>1.1000000000000001</v>
      </c>
      <c r="D508" s="150">
        <f>[11]Ренген!I214</f>
        <v>0</v>
      </c>
      <c r="E508" s="142"/>
    </row>
    <row r="509" spans="1:5" ht="28.5" hidden="1" thickBot="1" x14ac:dyDescent="0.45">
      <c r="A509" s="7" t="s">
        <v>0</v>
      </c>
      <c r="B509" s="128">
        <f t="shared" si="14"/>
        <v>69200</v>
      </c>
      <c r="C509" s="127">
        <f>SUM(C507:C508)</f>
        <v>6.92</v>
      </c>
      <c r="D509" s="126">
        <f>SUM(D507:D508)</f>
        <v>0</v>
      </c>
      <c r="E509" s="125"/>
    </row>
    <row r="510" spans="1:5" ht="27.75" hidden="1" x14ac:dyDescent="0.4">
      <c r="A510" s="149" t="s">
        <v>71</v>
      </c>
      <c r="B510" s="148">
        <f t="shared" si="14"/>
        <v>33000</v>
      </c>
      <c r="C510" s="144">
        <v>3.3</v>
      </c>
      <c r="D510" s="147"/>
      <c r="E510" s="133"/>
    </row>
    <row r="511" spans="1:5" ht="27.75" hidden="1" x14ac:dyDescent="0.4">
      <c r="A511" s="146" t="s">
        <v>1</v>
      </c>
      <c r="B511" s="145">
        <f t="shared" si="14"/>
        <v>5300</v>
      </c>
      <c r="C511" s="144">
        <f>[11]Ренген!H221</f>
        <v>0.53</v>
      </c>
      <c r="D511" s="143">
        <f>[11]Ренген!I221</f>
        <v>0</v>
      </c>
      <c r="E511" s="142"/>
    </row>
    <row r="512" spans="1:5" ht="28.5" hidden="1" thickBot="1" x14ac:dyDescent="0.45">
      <c r="A512" s="141" t="s">
        <v>0</v>
      </c>
      <c r="B512" s="140">
        <f t="shared" si="14"/>
        <v>38300</v>
      </c>
      <c r="C512" s="139">
        <f>SUM(C510:C511)</f>
        <v>3.83</v>
      </c>
      <c r="D512" s="138">
        <f>SUM(D510:D511)</f>
        <v>0</v>
      </c>
      <c r="E512" s="125"/>
    </row>
    <row r="513" spans="1:5" ht="27.75" hidden="1" x14ac:dyDescent="0.4">
      <c r="A513" s="137" t="s">
        <v>70</v>
      </c>
      <c r="B513" s="136">
        <f t="shared" si="14"/>
        <v>38800</v>
      </c>
      <c r="C513" s="135">
        <v>3.88</v>
      </c>
      <c r="D513" s="134"/>
      <c r="E513" s="133"/>
    </row>
    <row r="514" spans="1:5" ht="27.75" hidden="1" x14ac:dyDescent="0.4">
      <c r="A514" s="10" t="s">
        <v>1</v>
      </c>
      <c r="B514" s="132">
        <f t="shared" si="14"/>
        <v>16500</v>
      </c>
      <c r="C514" s="135">
        <f>[11]Ренген!H229</f>
        <v>1.65</v>
      </c>
      <c r="D514" s="150">
        <f>[11]Ренген!I229</f>
        <v>0</v>
      </c>
      <c r="E514" s="142"/>
    </row>
    <row r="515" spans="1:5" ht="28.5" hidden="1" thickBot="1" x14ac:dyDescent="0.45">
      <c r="A515" s="7" t="s">
        <v>0</v>
      </c>
      <c r="B515" s="128">
        <f t="shared" si="14"/>
        <v>55299.999999999993</v>
      </c>
      <c r="C515" s="127">
        <f>SUM(C513:C514)</f>
        <v>5.5299999999999994</v>
      </c>
      <c r="D515" s="126">
        <f>SUM(D513:D514)</f>
        <v>0</v>
      </c>
      <c r="E515" s="125"/>
    </row>
    <row r="516" spans="1:5" ht="27.75" hidden="1" x14ac:dyDescent="0.4">
      <c r="A516" s="137" t="s">
        <v>69</v>
      </c>
      <c r="B516" s="136">
        <f t="shared" si="14"/>
        <v>58200</v>
      </c>
      <c r="C516" s="135">
        <v>5.82</v>
      </c>
      <c r="D516" s="134"/>
      <c r="E516" s="133"/>
    </row>
    <row r="517" spans="1:5" ht="27.75" hidden="1" x14ac:dyDescent="0.4">
      <c r="A517" s="10" t="s">
        <v>1</v>
      </c>
      <c r="B517" s="132">
        <f t="shared" si="14"/>
        <v>18900</v>
      </c>
      <c r="C517" s="135">
        <f>[11]Ренген!H236</f>
        <v>1.89</v>
      </c>
      <c r="D517" s="150">
        <f>[11]Ренген!I236</f>
        <v>0</v>
      </c>
      <c r="E517" s="142"/>
    </row>
    <row r="518" spans="1:5" ht="28.5" hidden="1" thickBot="1" x14ac:dyDescent="0.45">
      <c r="A518" s="7" t="s">
        <v>0</v>
      </c>
      <c r="B518" s="128">
        <f t="shared" si="14"/>
        <v>77100</v>
      </c>
      <c r="C518" s="127">
        <f>SUM(C516:C517)</f>
        <v>7.71</v>
      </c>
      <c r="D518" s="126">
        <f>SUM(D516:D517)</f>
        <v>0</v>
      </c>
      <c r="E518" s="125"/>
    </row>
    <row r="519" spans="1:5" ht="27.75" hidden="1" x14ac:dyDescent="0.4">
      <c r="A519" s="137" t="s">
        <v>68</v>
      </c>
      <c r="B519" s="154">
        <f t="shared" si="14"/>
        <v>193000000</v>
      </c>
      <c r="C519" s="135">
        <v>19300</v>
      </c>
      <c r="D519" s="153"/>
      <c r="E519" s="133"/>
    </row>
    <row r="520" spans="1:5" ht="27.75" hidden="1" x14ac:dyDescent="0.4">
      <c r="A520" s="10" t="s">
        <v>1</v>
      </c>
      <c r="B520" s="132">
        <f t="shared" si="14"/>
        <v>6100</v>
      </c>
      <c r="C520" s="135">
        <f>[11]Ренген!H243</f>
        <v>0.61</v>
      </c>
      <c r="D520" s="150">
        <f>[11]Ренген!I243</f>
        <v>0</v>
      </c>
      <c r="E520" s="142"/>
    </row>
    <row r="521" spans="1:5" ht="28.5" hidden="1" thickBot="1" x14ac:dyDescent="0.45">
      <c r="A521" s="7" t="s">
        <v>0</v>
      </c>
      <c r="B521" s="132">
        <f t="shared" si="14"/>
        <v>193006100</v>
      </c>
      <c r="C521" s="127">
        <f>SUM(C519:C520)</f>
        <v>19300.61</v>
      </c>
      <c r="D521" s="126">
        <f>SUM(D519:D520)</f>
        <v>0</v>
      </c>
      <c r="E521" s="125"/>
    </row>
    <row r="522" spans="1:5" ht="27.75" hidden="1" x14ac:dyDescent="0.4">
      <c r="A522" s="137" t="s">
        <v>67</v>
      </c>
      <c r="B522" s="132">
        <f t="shared" si="14"/>
        <v>289500000</v>
      </c>
      <c r="C522" s="135">
        <v>28950</v>
      </c>
      <c r="D522" s="153"/>
      <c r="E522" s="133"/>
    </row>
    <row r="523" spans="1:5" ht="21" hidden="1" customHeight="1" x14ac:dyDescent="0.4">
      <c r="A523" s="10" t="s">
        <v>1</v>
      </c>
      <c r="B523" s="132">
        <f t="shared" si="14"/>
        <v>6100</v>
      </c>
      <c r="C523" s="135">
        <f>[11]Ренген!H250</f>
        <v>0.61</v>
      </c>
      <c r="D523" s="150">
        <f>[11]Ренген!I250</f>
        <v>0</v>
      </c>
      <c r="E523" s="142"/>
    </row>
    <row r="524" spans="1:5" ht="27.75" hidden="1" x14ac:dyDescent="0.4">
      <c r="A524" s="7" t="s">
        <v>0</v>
      </c>
      <c r="B524" s="152">
        <f t="shared" si="14"/>
        <v>289506100</v>
      </c>
      <c r="C524" s="127">
        <f>SUM(C522:C523)</f>
        <v>28950.61</v>
      </c>
      <c r="D524" s="125">
        <f>SUM(D522:D523)</f>
        <v>0</v>
      </c>
      <c r="E524" s="125"/>
    </row>
    <row r="525" spans="1:5" ht="27.75" hidden="1" x14ac:dyDescent="0.4">
      <c r="A525" s="137" t="s">
        <v>66</v>
      </c>
      <c r="B525" s="136">
        <f t="shared" si="14"/>
        <v>33000</v>
      </c>
      <c r="C525" s="135">
        <v>3.3</v>
      </c>
      <c r="D525" s="134"/>
      <c r="E525" s="133"/>
    </row>
    <row r="526" spans="1:5" ht="27" hidden="1" customHeight="1" x14ac:dyDescent="0.4">
      <c r="A526" s="10" t="s">
        <v>1</v>
      </c>
      <c r="B526" s="132">
        <f t="shared" si="14"/>
        <v>5699.9999999999991</v>
      </c>
      <c r="C526" s="135">
        <f>[11]Ренген!H257</f>
        <v>0.56999999999999995</v>
      </c>
      <c r="D526" s="150">
        <f>[11]Ренген!I257</f>
        <v>0</v>
      </c>
      <c r="E526" s="142"/>
    </row>
    <row r="527" spans="1:5" ht="28.5" hidden="1" thickBot="1" x14ac:dyDescent="0.45">
      <c r="A527" s="7" t="s">
        <v>0</v>
      </c>
      <c r="B527" s="128">
        <f t="shared" si="14"/>
        <v>38700</v>
      </c>
      <c r="C527" s="127">
        <f>SUM(C525:C526)</f>
        <v>3.8699999999999997</v>
      </c>
      <c r="D527" s="126">
        <f>SUM(D525:D526)</f>
        <v>0</v>
      </c>
      <c r="E527" s="125"/>
    </row>
    <row r="528" spans="1:5" ht="27.75" hidden="1" x14ac:dyDescent="0.4">
      <c r="A528" s="137" t="s">
        <v>65</v>
      </c>
      <c r="B528" s="136">
        <f t="shared" si="14"/>
        <v>48000</v>
      </c>
      <c r="C528" s="135">
        <v>4.8</v>
      </c>
      <c r="D528" s="134"/>
      <c r="E528" s="133"/>
    </row>
    <row r="529" spans="1:5" ht="27.75" hidden="1" customHeight="1" x14ac:dyDescent="0.4">
      <c r="A529" s="10" t="s">
        <v>1</v>
      </c>
      <c r="B529" s="132">
        <f t="shared" si="14"/>
        <v>16500</v>
      </c>
      <c r="C529" s="135">
        <f>[11]Ренген!H264</f>
        <v>1.65</v>
      </c>
      <c r="D529" s="150">
        <f>[11]Ренген!I264</f>
        <v>0</v>
      </c>
      <c r="E529" s="142"/>
    </row>
    <row r="530" spans="1:5" ht="28.5" hidden="1" thickBot="1" x14ac:dyDescent="0.45">
      <c r="A530" s="7" t="s">
        <v>0</v>
      </c>
      <c r="B530" s="128">
        <f t="shared" si="14"/>
        <v>64499.999999999993</v>
      </c>
      <c r="C530" s="127">
        <f>SUM(C528:C529)</f>
        <v>6.4499999999999993</v>
      </c>
      <c r="D530" s="126">
        <f>SUM(D528:D529)</f>
        <v>0</v>
      </c>
      <c r="E530" s="125"/>
    </row>
    <row r="531" spans="1:5" ht="27.75" hidden="1" x14ac:dyDescent="0.4">
      <c r="A531" s="137" t="s">
        <v>64</v>
      </c>
      <c r="B531" s="136">
        <f t="shared" si="14"/>
        <v>77600</v>
      </c>
      <c r="C531" s="135">
        <v>7.76</v>
      </c>
      <c r="D531" s="134"/>
      <c r="E531" s="133"/>
    </row>
    <row r="532" spans="1:5" ht="21" hidden="1" customHeight="1" x14ac:dyDescent="0.4">
      <c r="A532" s="10" t="s">
        <v>1</v>
      </c>
      <c r="B532" s="132">
        <f t="shared" si="14"/>
        <v>18900</v>
      </c>
      <c r="C532" s="135">
        <f>[11]Ренген!H272</f>
        <v>1.89</v>
      </c>
      <c r="D532" s="150">
        <f>[11]Ренген!I272</f>
        <v>0</v>
      </c>
      <c r="E532" s="142"/>
    </row>
    <row r="533" spans="1:5" ht="28.5" hidden="1" thickBot="1" x14ac:dyDescent="0.45">
      <c r="A533" s="7" t="s">
        <v>0</v>
      </c>
      <c r="B533" s="128">
        <f t="shared" si="14"/>
        <v>96500</v>
      </c>
      <c r="C533" s="127">
        <f>SUM(C531:C532)</f>
        <v>9.65</v>
      </c>
      <c r="D533" s="126">
        <f>SUM(D531:D532)</f>
        <v>0</v>
      </c>
      <c r="E533" s="125"/>
    </row>
    <row r="534" spans="1:5" ht="27.75" hidden="1" x14ac:dyDescent="0.4">
      <c r="A534" s="137" t="s">
        <v>63</v>
      </c>
      <c r="B534" s="136">
        <f t="shared" si="14"/>
        <v>135700</v>
      </c>
      <c r="C534" s="135">
        <v>13.57</v>
      </c>
      <c r="D534" s="134"/>
      <c r="E534" s="133"/>
    </row>
    <row r="535" spans="1:5" ht="27.75" hidden="1" x14ac:dyDescent="0.4">
      <c r="A535" s="10" t="s">
        <v>1</v>
      </c>
      <c r="B535" s="132">
        <f t="shared" si="14"/>
        <v>101500</v>
      </c>
      <c r="C535" s="131">
        <f>[11]Ренген!H282</f>
        <v>10.15</v>
      </c>
      <c r="D535" s="130">
        <f>[11]Ренген!I282</f>
        <v>0</v>
      </c>
      <c r="E535" s="129"/>
    </row>
    <row r="536" spans="1:5" ht="28.5" hidden="1" thickBot="1" x14ac:dyDescent="0.45">
      <c r="A536" s="7" t="s">
        <v>0</v>
      </c>
      <c r="B536" s="128">
        <f t="shared" si="14"/>
        <v>237200</v>
      </c>
      <c r="C536" s="127">
        <f>SUM(C534:C535)</f>
        <v>23.72</v>
      </c>
      <c r="D536" s="151">
        <f>SUM(D534:D535)</f>
        <v>0</v>
      </c>
      <c r="E536" s="125"/>
    </row>
    <row r="537" spans="1:5" ht="27.75" hidden="1" x14ac:dyDescent="0.4">
      <c r="A537" s="137" t="s">
        <v>62</v>
      </c>
      <c r="B537" s="136">
        <f t="shared" si="14"/>
        <v>48000</v>
      </c>
      <c r="C537" s="135">
        <v>4.8</v>
      </c>
      <c r="D537" s="134"/>
      <c r="E537" s="133"/>
    </row>
    <row r="538" spans="1:5" ht="27.75" hidden="1" x14ac:dyDescent="0.4">
      <c r="A538" s="10" t="s">
        <v>1</v>
      </c>
      <c r="B538" s="132">
        <f t="shared" si="14"/>
        <v>16400</v>
      </c>
      <c r="C538" s="135">
        <f>[11]Ренген!H289</f>
        <v>1.64</v>
      </c>
      <c r="D538" s="150">
        <f>[11]Ренген!I289</f>
        <v>0</v>
      </c>
      <c r="E538" s="142"/>
    </row>
    <row r="539" spans="1:5" ht="28.5" hidden="1" thickBot="1" x14ac:dyDescent="0.45">
      <c r="A539" s="7" t="s">
        <v>0</v>
      </c>
      <c r="B539" s="128">
        <f t="shared" si="14"/>
        <v>64399.999999999993</v>
      </c>
      <c r="C539" s="127">
        <f>SUM(C537:C538)</f>
        <v>6.4399999999999995</v>
      </c>
      <c r="D539" s="126">
        <f>SUM(D537:D538)</f>
        <v>0</v>
      </c>
      <c r="E539" s="125"/>
    </row>
    <row r="540" spans="1:5" ht="27.75" hidden="1" x14ac:dyDescent="0.4">
      <c r="A540" s="149" t="s">
        <v>61</v>
      </c>
      <c r="B540" s="148">
        <f t="shared" si="14"/>
        <v>33000</v>
      </c>
      <c r="C540" s="144">
        <v>3.3</v>
      </c>
      <c r="D540" s="147"/>
      <c r="E540" s="133"/>
    </row>
    <row r="541" spans="1:5" ht="27.75" hidden="1" x14ac:dyDescent="0.4">
      <c r="A541" s="146" t="s">
        <v>1</v>
      </c>
      <c r="B541" s="145">
        <f t="shared" si="14"/>
        <v>16400</v>
      </c>
      <c r="C541" s="144">
        <f>[11]Ренген!H296</f>
        <v>1.64</v>
      </c>
      <c r="D541" s="143">
        <f>[11]Ренген!I296</f>
        <v>0</v>
      </c>
      <c r="E541" s="142"/>
    </row>
    <row r="542" spans="1:5" ht="28.5" hidden="1" thickBot="1" x14ac:dyDescent="0.45">
      <c r="A542" s="141" t="s">
        <v>0</v>
      </c>
      <c r="B542" s="140">
        <f t="shared" si="14"/>
        <v>49399.999999999993</v>
      </c>
      <c r="C542" s="139">
        <f>SUM(C540:C541)</f>
        <v>4.9399999999999995</v>
      </c>
      <c r="D542" s="138">
        <f>SUM(D540:D541)</f>
        <v>0</v>
      </c>
      <c r="E542" s="125"/>
    </row>
    <row r="543" spans="1:5" ht="27.75" hidden="1" x14ac:dyDescent="0.4">
      <c r="A543" s="137" t="s">
        <v>60</v>
      </c>
      <c r="B543" s="136">
        <f t="shared" si="14"/>
        <v>33000</v>
      </c>
      <c r="C543" s="135">
        <v>3.3</v>
      </c>
      <c r="D543" s="134"/>
      <c r="E543" s="133"/>
    </row>
    <row r="544" spans="1:5" ht="27.75" hidden="1" x14ac:dyDescent="0.4">
      <c r="A544" s="10" t="s">
        <v>1</v>
      </c>
      <c r="B544" s="132">
        <f t="shared" si="14"/>
        <v>400</v>
      </c>
      <c r="C544" s="131">
        <f>[11]Ренген!H300</f>
        <v>0.04</v>
      </c>
      <c r="D544" s="130">
        <f>[11]Ренген!I300</f>
        <v>0</v>
      </c>
      <c r="E544" s="129"/>
    </row>
    <row r="545" spans="1:12" ht="28.5" hidden="1" thickBot="1" x14ac:dyDescent="0.45">
      <c r="A545" s="7" t="s">
        <v>0</v>
      </c>
      <c r="B545" s="128">
        <f t="shared" si="14"/>
        <v>33400</v>
      </c>
      <c r="C545" s="127">
        <f>SUM(C543:C544)</f>
        <v>3.34</v>
      </c>
      <c r="D545" s="126">
        <f>SUM(D543:D544)</f>
        <v>0</v>
      </c>
      <c r="E545" s="125"/>
    </row>
    <row r="546" spans="1:12" ht="23.25" hidden="1" x14ac:dyDescent="0.35">
      <c r="A546" s="124" t="s">
        <v>59</v>
      </c>
      <c r="B546" s="123"/>
      <c r="C546" s="116">
        <v>19300</v>
      </c>
      <c r="D546" s="122"/>
      <c r="E546" s="119"/>
    </row>
    <row r="547" spans="1:12" ht="22.5" hidden="1" x14ac:dyDescent="0.3">
      <c r="A547" s="118" t="s">
        <v>1</v>
      </c>
      <c r="B547" s="117"/>
      <c r="C547" s="116">
        <f>[11]Ренген!H308</f>
        <v>1.89</v>
      </c>
      <c r="D547" s="115">
        <f>[11]Ренген!I308</f>
        <v>0</v>
      </c>
      <c r="E547" s="113"/>
    </row>
    <row r="548" spans="1:12" ht="24" hidden="1" thickBot="1" x14ac:dyDescent="0.4">
      <c r="A548" s="112" t="s">
        <v>0</v>
      </c>
      <c r="B548" s="111"/>
      <c r="C548" s="110">
        <f>SUM(C546:C547)</f>
        <v>19301.89</v>
      </c>
      <c r="D548" s="109">
        <f>SUM(D546:D547)</f>
        <v>0</v>
      </c>
      <c r="E548" s="106"/>
    </row>
    <row r="549" spans="1:12" ht="29.25" hidden="1" customHeight="1" thickBot="1" x14ac:dyDescent="0.45">
      <c r="A549" s="33" t="s">
        <v>58</v>
      </c>
      <c r="B549" s="86"/>
      <c r="C549" s="85"/>
      <c r="D549" s="105"/>
      <c r="E549" s="53"/>
      <c r="F549" s="87"/>
    </row>
    <row r="550" spans="1:12" ht="32.25" hidden="1" customHeight="1" thickBot="1" x14ac:dyDescent="0.45">
      <c r="A550" s="82" t="s">
        <v>57</v>
      </c>
      <c r="B550" s="81">
        <f>C550*$B$15</f>
        <v>96199.999999999985</v>
      </c>
      <c r="C550" s="78">
        <v>9.6199999999999992</v>
      </c>
      <c r="D550" s="104">
        <f>C550/1.2*0.2</f>
        <v>1.6033333333333333</v>
      </c>
      <c r="E550" s="69"/>
      <c r="F550" s="87"/>
    </row>
    <row r="551" spans="1:12" ht="30.75" hidden="1" customHeight="1" thickBot="1" x14ac:dyDescent="0.5">
      <c r="A551" s="31" t="s">
        <v>1</v>
      </c>
      <c r="B551" s="79">
        <f>C551*$B$15</f>
        <v>76800</v>
      </c>
      <c r="C551" s="78">
        <v>7.68</v>
      </c>
      <c r="D551" s="103">
        <v>0.71</v>
      </c>
      <c r="E551" s="65"/>
      <c r="F551" s="87"/>
    </row>
    <row r="552" spans="1:12" ht="32.25" hidden="1" customHeight="1" thickBot="1" x14ac:dyDescent="0.5">
      <c r="A552" s="28" t="s">
        <v>0</v>
      </c>
      <c r="B552" s="76">
        <f>C552*$B$15</f>
        <v>172999.99999999997</v>
      </c>
      <c r="C552" s="27">
        <f>SUM(C550:C551)</f>
        <v>17.299999999999997</v>
      </c>
      <c r="D552" s="101">
        <f>SUM(D550:D551)</f>
        <v>2.3133333333333335</v>
      </c>
      <c r="E552" s="47"/>
      <c r="F552" s="87"/>
    </row>
    <row r="553" spans="1:12" ht="30.75" hidden="1" customHeight="1" thickBot="1" x14ac:dyDescent="0.4">
      <c r="A553" s="33" t="s">
        <v>56</v>
      </c>
      <c r="B553" s="100"/>
      <c r="C553" s="27"/>
      <c r="D553" s="99"/>
      <c r="E553" s="45"/>
      <c r="F553" s="87"/>
    </row>
    <row r="554" spans="1:12" ht="36" hidden="1" customHeight="1" thickBot="1" x14ac:dyDescent="0.45">
      <c r="A554" s="82" t="s">
        <v>55</v>
      </c>
      <c r="B554" s="98">
        <f>C554*$B$15</f>
        <v>201000</v>
      </c>
      <c r="C554" s="27">
        <v>20.100000000000001</v>
      </c>
      <c r="D554" s="97">
        <v>0</v>
      </c>
      <c r="E554" s="47"/>
      <c r="F554" s="87"/>
    </row>
    <row r="555" spans="1:12" ht="36" hidden="1" customHeight="1" thickBot="1" x14ac:dyDescent="0.5">
      <c r="A555" s="82" t="s">
        <v>54</v>
      </c>
      <c r="B555" s="96">
        <f>C555*$B$15</f>
        <v>39200</v>
      </c>
      <c r="C555" s="27">
        <v>3.92</v>
      </c>
      <c r="D555" s="95">
        <f>C555/1.2*0.2</f>
        <v>0.65333333333333332</v>
      </c>
      <c r="E555" s="47"/>
      <c r="F555" s="87"/>
      <c r="H555" s="94" t="s">
        <v>53</v>
      </c>
    </row>
    <row r="556" spans="1:12" ht="32.25" hidden="1" customHeight="1" x14ac:dyDescent="0.45">
      <c r="A556" s="82" t="s">
        <v>52</v>
      </c>
      <c r="B556" s="93">
        <f>C556*$B$15</f>
        <v>64300</v>
      </c>
      <c r="C556" s="78">
        <v>6.43</v>
      </c>
      <c r="D556" s="92">
        <f>C556/1.2*0.2</f>
        <v>1.0716666666666668</v>
      </c>
      <c r="E556" s="69"/>
      <c r="F556" s="87"/>
    </row>
    <row r="557" spans="1:12" ht="34.5" hidden="1" customHeight="1" x14ac:dyDescent="0.45">
      <c r="A557" s="31" t="s">
        <v>1</v>
      </c>
      <c r="B557" s="79">
        <f>C557*$B$15</f>
        <v>900</v>
      </c>
      <c r="C557" s="91">
        <f>[11]ГБО!H32</f>
        <v>0.09</v>
      </c>
      <c r="D557" s="90">
        <f>[11]ГБО!I32</f>
        <v>0.01</v>
      </c>
      <c r="E557" s="69"/>
      <c r="F557" s="87"/>
    </row>
    <row r="558" spans="1:12" ht="36.75" hidden="1" customHeight="1" thickBot="1" x14ac:dyDescent="0.5">
      <c r="A558" s="28" t="s">
        <v>0</v>
      </c>
      <c r="B558" s="76">
        <f>C558*$B$15</f>
        <v>65199.999999999993</v>
      </c>
      <c r="C558" s="27">
        <f>SUM(C556:C557)</f>
        <v>6.52</v>
      </c>
      <c r="D558" s="89">
        <f>SUM(D556:D557)</f>
        <v>1.0816666666666668</v>
      </c>
      <c r="E558" s="61"/>
      <c r="F558" s="87"/>
      <c r="L558" t="s">
        <v>51</v>
      </c>
    </row>
    <row r="559" spans="1:12" ht="41.25" hidden="1" customHeight="1" thickBot="1" x14ac:dyDescent="0.45">
      <c r="A559" s="33" t="s">
        <v>50</v>
      </c>
      <c r="B559" s="86"/>
      <c r="C559" s="85"/>
      <c r="D559" s="84"/>
      <c r="E559" s="53"/>
    </row>
    <row r="560" spans="1:12" ht="43.5" hidden="1" customHeight="1" x14ac:dyDescent="0.45">
      <c r="A560" s="82" t="s">
        <v>49</v>
      </c>
      <c r="B560" s="81">
        <f t="shared" ref="B560:B571" si="15">C560*$B$15</f>
        <v>104500</v>
      </c>
      <c r="C560" s="78">
        <v>10.45</v>
      </c>
      <c r="D560" s="83"/>
      <c r="E560" s="69"/>
    </row>
    <row r="561" spans="1:5" ht="35.25" hidden="1" customHeight="1" x14ac:dyDescent="0.45">
      <c r="A561" s="31" t="s">
        <v>1</v>
      </c>
      <c r="B561" s="79">
        <f t="shared" si="15"/>
        <v>95600</v>
      </c>
      <c r="C561" s="78">
        <f>'[11]УФО(РАО)'!H32</f>
        <v>9.56</v>
      </c>
      <c r="D561" s="66">
        <f>'[11]УФО(РАО)'!I32</f>
        <v>0.01</v>
      </c>
      <c r="E561" s="65"/>
    </row>
    <row r="562" spans="1:5" ht="35.25" hidden="1" customHeight="1" thickBot="1" x14ac:dyDescent="0.5">
      <c r="A562" s="28" t="s">
        <v>0</v>
      </c>
      <c r="B562" s="76">
        <f t="shared" si="15"/>
        <v>200099.99999999997</v>
      </c>
      <c r="C562" s="27">
        <f>SUM(C560:C561)</f>
        <v>20.009999999999998</v>
      </c>
      <c r="D562" s="62">
        <f>SUM(D560:D561)</f>
        <v>0.01</v>
      </c>
      <c r="E562" s="61"/>
    </row>
    <row r="563" spans="1:5" ht="37.5" hidden="1" customHeight="1" x14ac:dyDescent="0.45">
      <c r="A563" s="82" t="s">
        <v>48</v>
      </c>
      <c r="B563" s="81">
        <f t="shared" si="15"/>
        <v>104500</v>
      </c>
      <c r="C563" s="78">
        <v>10.45</v>
      </c>
      <c r="D563" s="70"/>
      <c r="E563" s="69"/>
    </row>
    <row r="564" spans="1:5" ht="36" hidden="1" customHeight="1" x14ac:dyDescent="0.45">
      <c r="A564" s="31" t="s">
        <v>1</v>
      </c>
      <c r="B564" s="79">
        <f t="shared" si="15"/>
        <v>33800</v>
      </c>
      <c r="C564" s="78">
        <f>'[11]УФО(РАО)'!H44</f>
        <v>3.38</v>
      </c>
      <c r="D564" s="66">
        <f>'[11]УФО(РАО)'!I44</f>
        <v>0</v>
      </c>
      <c r="E564" s="65"/>
    </row>
    <row r="565" spans="1:5" ht="42.75" hidden="1" customHeight="1" thickBot="1" x14ac:dyDescent="0.5">
      <c r="A565" s="28" t="s">
        <v>0</v>
      </c>
      <c r="B565" s="76">
        <f t="shared" si="15"/>
        <v>138299.99999999997</v>
      </c>
      <c r="C565" s="75">
        <f>SUM(C563:C564)</f>
        <v>13.829999999999998</v>
      </c>
      <c r="D565" s="62">
        <f>SUM(D563:D564)</f>
        <v>0</v>
      </c>
      <c r="E565" s="61"/>
    </row>
    <row r="566" spans="1:5" ht="26.25" hidden="1" customHeight="1" x14ac:dyDescent="0.45">
      <c r="A566" s="73" t="s">
        <v>47</v>
      </c>
      <c r="B566" s="71">
        <f t="shared" si="15"/>
        <v>313300</v>
      </c>
      <c r="C566" s="55">
        <v>31.33</v>
      </c>
      <c r="D566" s="70"/>
      <c r="E566" s="69"/>
    </row>
    <row r="567" spans="1:5" ht="26.25" hidden="1" customHeight="1" x14ac:dyDescent="0.45">
      <c r="A567" s="68" t="s">
        <v>1</v>
      </c>
      <c r="B567" s="67">
        <f t="shared" si="15"/>
        <v>539400</v>
      </c>
      <c r="C567" s="55">
        <f>'[11]УФО(РАО)'!H61</f>
        <v>53.94</v>
      </c>
      <c r="D567" s="66">
        <f>'[11]УФО(РАО)'!I61</f>
        <v>0</v>
      </c>
      <c r="E567" s="65"/>
    </row>
    <row r="568" spans="1:5" ht="26.25" hidden="1" customHeight="1" thickBot="1" x14ac:dyDescent="0.5">
      <c r="A568" s="64" t="s">
        <v>0</v>
      </c>
      <c r="B568" s="63">
        <f t="shared" si="15"/>
        <v>852700</v>
      </c>
      <c r="C568" s="47">
        <f>SUM(C566:C567)</f>
        <v>85.27</v>
      </c>
      <c r="D568" s="62">
        <f>SUM(D566:D567)</f>
        <v>0</v>
      </c>
      <c r="E568" s="61"/>
    </row>
    <row r="569" spans="1:5" ht="26.25" hidden="1" customHeight="1" x14ac:dyDescent="0.45">
      <c r="A569" s="72" t="s">
        <v>46</v>
      </c>
      <c r="B569" s="71">
        <f t="shared" si="15"/>
        <v>492200</v>
      </c>
      <c r="C569" s="55">
        <v>49.22</v>
      </c>
      <c r="D569" s="70"/>
      <c r="E569" s="69"/>
    </row>
    <row r="570" spans="1:5" ht="26.25" hidden="1" customHeight="1" x14ac:dyDescent="0.45">
      <c r="A570" s="68" t="s">
        <v>1</v>
      </c>
      <c r="B570" s="67">
        <f t="shared" si="15"/>
        <v>539400</v>
      </c>
      <c r="C570" s="55">
        <f>'[11]УФО(РАО)'!H78</f>
        <v>53.94</v>
      </c>
      <c r="D570" s="66">
        <f>'[11]УФО(РАО)'!I78</f>
        <v>0</v>
      </c>
      <c r="E570" s="65"/>
    </row>
    <row r="571" spans="1:5" ht="24.75" hidden="1" customHeight="1" thickBot="1" x14ac:dyDescent="0.5">
      <c r="A571" s="64" t="s">
        <v>0</v>
      </c>
      <c r="B571" s="63">
        <f t="shared" si="15"/>
        <v>1031600</v>
      </c>
      <c r="C571" s="47">
        <f>SUM(C569:C570)</f>
        <v>103.16</v>
      </c>
      <c r="D571" s="62">
        <f>SUM(D569:D570)</f>
        <v>0</v>
      </c>
      <c r="E571" s="61"/>
    </row>
    <row r="572" spans="1:5" ht="24.75" hidden="1" customHeight="1" x14ac:dyDescent="0.45">
      <c r="A572" s="60" t="s">
        <v>45</v>
      </c>
      <c r="B572" s="59"/>
      <c r="C572" s="55">
        <v>38900</v>
      </c>
      <c r="D572" s="58"/>
      <c r="E572" s="53"/>
    </row>
    <row r="573" spans="1:5" ht="24.75" hidden="1" customHeight="1" x14ac:dyDescent="0.45">
      <c r="A573" s="57" t="s">
        <v>1</v>
      </c>
      <c r="B573" s="56"/>
      <c r="C573" s="55" t="e">
        <f>#REF!</f>
        <v>#REF!</v>
      </c>
      <c r="D573" s="54" t="e">
        <f>#REF!</f>
        <v>#REF!</v>
      </c>
      <c r="E573" s="53"/>
    </row>
    <row r="574" spans="1:5" ht="24.75" hidden="1" customHeight="1" thickBot="1" x14ac:dyDescent="0.45">
      <c r="A574" s="52" t="s">
        <v>0</v>
      </c>
      <c r="B574" s="51"/>
      <c r="C574" s="47" t="e">
        <f>SUM(C572:C573)</f>
        <v>#REF!</v>
      </c>
      <c r="D574" s="50" t="e">
        <f>SUM(D572:D573)</f>
        <v>#REF!</v>
      </c>
      <c r="E574" s="45"/>
    </row>
    <row r="575" spans="1:5" ht="24.75" hidden="1" customHeight="1" thickBot="1" x14ac:dyDescent="0.4">
      <c r="A575" s="49" t="s">
        <v>44</v>
      </c>
      <c r="B575" s="48"/>
      <c r="C575" s="47"/>
      <c r="D575" s="46"/>
      <c r="E575" s="45"/>
    </row>
    <row r="576" spans="1:5" ht="24.75" hidden="1" customHeight="1" x14ac:dyDescent="0.4">
      <c r="A576" s="44" t="s">
        <v>43</v>
      </c>
      <c r="B576" s="43">
        <f>C576*$B$15</f>
        <v>4500</v>
      </c>
      <c r="C576" s="39">
        <v>0.45</v>
      </c>
      <c r="D576" s="42"/>
      <c r="E576" s="37"/>
    </row>
    <row r="577" spans="1:5" ht="24.75" hidden="1" customHeight="1" x14ac:dyDescent="0.4">
      <c r="A577" s="41" t="s">
        <v>1</v>
      </c>
      <c r="B577" s="40">
        <f>C577*$B$15</f>
        <v>1300</v>
      </c>
      <c r="C577" s="39">
        <v>0.13</v>
      </c>
      <c r="D577" s="38">
        <v>0.01</v>
      </c>
      <c r="E577" s="37"/>
    </row>
    <row r="578" spans="1:5" ht="24.75" hidden="1" customHeight="1" x14ac:dyDescent="0.35">
      <c r="A578" s="36" t="s">
        <v>0</v>
      </c>
      <c r="B578" s="35">
        <f>SUM(B576:B577)</f>
        <v>5800</v>
      </c>
      <c r="C578" s="25">
        <f>SUM(C576:C577)</f>
        <v>0.58000000000000007</v>
      </c>
      <c r="D578" s="34">
        <f>SUM(D576:D577)</f>
        <v>0.01</v>
      </c>
      <c r="E578" s="25"/>
    </row>
    <row r="579" spans="1:5" ht="37.5" hidden="1" customHeight="1" x14ac:dyDescent="0.4">
      <c r="A579" s="33" t="s">
        <v>42</v>
      </c>
      <c r="B579" s="26"/>
      <c r="C579" s="26"/>
      <c r="D579" s="26"/>
      <c r="E579" s="25"/>
    </row>
    <row r="580" spans="1:5" ht="65.25" hidden="1" customHeight="1" x14ac:dyDescent="0.45">
      <c r="A580" s="32" t="s">
        <v>41</v>
      </c>
      <c r="B580" s="26"/>
      <c r="C580" s="30">
        <v>54.31</v>
      </c>
      <c r="D580" s="26"/>
      <c r="E580" s="25"/>
    </row>
    <row r="581" spans="1:5" ht="37.5" hidden="1" customHeight="1" x14ac:dyDescent="0.45">
      <c r="A581" s="31" t="s">
        <v>1</v>
      </c>
      <c r="B581" s="26"/>
      <c r="C581" s="30">
        <v>68.19</v>
      </c>
      <c r="D581" s="26" t="e">
        <f>#REF!+#REF!</f>
        <v>#REF!</v>
      </c>
      <c r="E581" s="25"/>
    </row>
    <row r="582" spans="1:5" ht="38.25" hidden="1" customHeight="1" x14ac:dyDescent="0.4">
      <c r="A582" s="28" t="s">
        <v>0</v>
      </c>
      <c r="B582" s="26"/>
      <c r="C582" s="27">
        <f>SUM(C580:C581)</f>
        <v>122.5</v>
      </c>
      <c r="D582" s="26"/>
      <c r="E582" s="25"/>
    </row>
    <row r="583" spans="1:5" ht="68.25" hidden="1" customHeight="1" x14ac:dyDescent="0.45">
      <c r="A583" s="32" t="s">
        <v>40</v>
      </c>
      <c r="B583" s="26"/>
      <c r="C583" s="30">
        <v>42.01</v>
      </c>
      <c r="D583" s="26"/>
      <c r="E583" s="25" t="s">
        <v>39</v>
      </c>
    </row>
    <row r="584" spans="1:5" ht="38.25" hidden="1" customHeight="1" x14ac:dyDescent="0.45">
      <c r="A584" s="31" t="s">
        <v>1</v>
      </c>
      <c r="B584" s="26"/>
      <c r="C584" s="30">
        <v>58.24</v>
      </c>
      <c r="D584" s="26" t="e">
        <f>#REF!+#REF!</f>
        <v>#REF!</v>
      </c>
      <c r="E584" s="25"/>
    </row>
    <row r="585" spans="1:5" ht="38.25" hidden="1" customHeight="1" x14ac:dyDescent="0.4">
      <c r="A585" s="28" t="s">
        <v>0</v>
      </c>
      <c r="B585" s="26"/>
      <c r="C585" s="27">
        <f>SUM(C583:C584)</f>
        <v>100.25</v>
      </c>
      <c r="D585" s="26"/>
      <c r="E585" s="25"/>
    </row>
    <row r="586" spans="1:5" ht="96" hidden="1" customHeight="1" x14ac:dyDescent="0.45">
      <c r="A586" s="32" t="s">
        <v>38</v>
      </c>
      <c r="B586" s="26"/>
      <c r="C586" s="30">
        <v>77.56</v>
      </c>
      <c r="D586" s="26"/>
      <c r="E586" s="25"/>
    </row>
    <row r="587" spans="1:5" ht="38.25" hidden="1" customHeight="1" x14ac:dyDescent="0.45">
      <c r="A587" s="31" t="s">
        <v>1</v>
      </c>
      <c r="B587" s="26"/>
      <c r="C587" s="30">
        <v>97.99</v>
      </c>
      <c r="D587" s="26" t="e">
        <f>#REF!+#REF!</f>
        <v>#REF!</v>
      </c>
      <c r="E587" s="25"/>
    </row>
    <row r="588" spans="1:5" ht="38.25" hidden="1" customHeight="1" x14ac:dyDescent="0.4">
      <c r="A588" s="28" t="s">
        <v>0</v>
      </c>
      <c r="B588" s="26"/>
      <c r="C588" s="27">
        <f>SUM(C586:C587)</f>
        <v>175.55</v>
      </c>
      <c r="D588" s="26"/>
      <c r="E588" s="25"/>
    </row>
    <row r="589" spans="1:5" ht="33.75" customHeight="1" x14ac:dyDescent="0.35">
      <c r="A589" s="24" t="s">
        <v>37</v>
      </c>
      <c r="B589" s="24"/>
      <c r="C589" s="23" t="s">
        <v>36</v>
      </c>
      <c r="D589" s="11"/>
      <c r="E589" s="11"/>
    </row>
    <row r="590" spans="1:5" ht="30" x14ac:dyDescent="0.4">
      <c r="A590" s="22"/>
      <c r="B590" s="22"/>
      <c r="C590" s="1246"/>
      <c r="D590" s="21"/>
      <c r="E590" s="21"/>
    </row>
    <row r="591" spans="1:5" x14ac:dyDescent="0.35">
      <c r="A591" s="20"/>
      <c r="B591" s="20"/>
      <c r="C591" s="16"/>
      <c r="D591" s="19" t="s">
        <v>515</v>
      </c>
      <c r="E591" s="19"/>
    </row>
    <row r="592" spans="1:5" x14ac:dyDescent="0.35">
      <c r="A592" s="15"/>
      <c r="B592" s="15"/>
      <c r="C592" s="16"/>
      <c r="D592" s="11"/>
      <c r="E592" s="11"/>
    </row>
    <row r="593" spans="1:5" x14ac:dyDescent="0.35">
      <c r="A593" s="15"/>
      <c r="B593" s="15"/>
      <c r="C593" s="16"/>
      <c r="D593" s="11"/>
      <c r="E593" s="11"/>
    </row>
    <row r="594" spans="1:5" x14ac:dyDescent="0.35">
      <c r="A594" s="15"/>
      <c r="B594" s="15"/>
      <c r="C594" s="16"/>
      <c r="D594" s="11"/>
      <c r="E594" s="11"/>
    </row>
    <row r="595" spans="1:5" x14ac:dyDescent="0.35">
      <c r="A595" s="15"/>
      <c r="B595" s="15"/>
      <c r="C595" s="16"/>
      <c r="D595" s="11"/>
      <c r="E595" s="11"/>
    </row>
    <row r="596" spans="1:5" x14ac:dyDescent="0.35">
      <c r="A596" s="15"/>
      <c r="B596" s="15"/>
      <c r="C596" s="16"/>
      <c r="D596" s="11"/>
      <c r="E596" s="11"/>
    </row>
    <row r="597" spans="1:5" x14ac:dyDescent="0.35">
      <c r="A597" s="15"/>
      <c r="B597" s="15"/>
      <c r="C597" s="16"/>
      <c r="D597" s="11"/>
      <c r="E597" s="11"/>
    </row>
    <row r="598" spans="1:5" x14ac:dyDescent="0.35">
      <c r="A598" s="15"/>
      <c r="B598" s="15"/>
      <c r="C598" s="16"/>
      <c r="D598" s="11"/>
      <c r="E598" s="11"/>
    </row>
    <row r="599" spans="1:5" x14ac:dyDescent="0.35">
      <c r="A599" s="15"/>
      <c r="B599" s="15"/>
      <c r="C599" s="16"/>
      <c r="D599" s="11"/>
      <c r="E599" s="11"/>
    </row>
    <row r="600" spans="1:5" x14ac:dyDescent="0.35">
      <c r="A600" s="15"/>
      <c r="B600" s="15"/>
      <c r="C600" s="16"/>
      <c r="D600" s="11"/>
      <c r="E600" s="11"/>
    </row>
    <row r="601" spans="1:5" x14ac:dyDescent="0.35">
      <c r="A601" s="15"/>
      <c r="B601" s="15"/>
      <c r="C601" s="16"/>
      <c r="D601" s="11"/>
      <c r="E601" s="11"/>
    </row>
    <row r="602" spans="1:5" x14ac:dyDescent="0.35">
      <c r="A602" s="15"/>
      <c r="B602" s="15"/>
      <c r="C602" s="16"/>
      <c r="D602" s="11"/>
      <c r="E602" s="11"/>
    </row>
    <row r="603" spans="1:5" x14ac:dyDescent="0.35">
      <c r="A603" s="15"/>
      <c r="B603" s="15"/>
      <c r="C603" s="16"/>
      <c r="D603" s="11"/>
      <c r="E603" s="11"/>
    </row>
    <row r="604" spans="1:5" x14ac:dyDescent="0.35">
      <c r="A604" s="15"/>
      <c r="B604" s="15"/>
      <c r="C604" s="16"/>
      <c r="D604" s="11"/>
      <c r="E604" s="11"/>
    </row>
    <row r="605" spans="1:5" x14ac:dyDescent="0.35">
      <c r="A605" s="15"/>
      <c r="B605" s="15"/>
      <c r="C605" s="16"/>
      <c r="D605" s="11"/>
      <c r="E605" s="11"/>
    </row>
    <row r="606" spans="1:5" x14ac:dyDescent="0.35">
      <c r="A606" s="15"/>
      <c r="B606" s="15"/>
      <c r="C606" s="16"/>
      <c r="D606" s="11"/>
      <c r="E606" s="11"/>
    </row>
    <row r="607" spans="1:5" x14ac:dyDescent="0.35">
      <c r="A607" s="15"/>
      <c r="B607" s="15"/>
      <c r="C607" s="16"/>
      <c r="D607" s="11"/>
      <c r="E607" s="11"/>
    </row>
    <row r="608" spans="1:5" x14ac:dyDescent="0.35">
      <c r="A608" s="15"/>
      <c r="B608" s="15"/>
      <c r="C608" s="16"/>
      <c r="D608" s="11"/>
      <c r="E608" s="11"/>
    </row>
    <row r="609" spans="1:5" x14ac:dyDescent="0.35">
      <c r="A609" s="15"/>
      <c r="B609" s="15"/>
      <c r="C609" s="16"/>
      <c r="D609" s="11"/>
      <c r="E609" s="11"/>
    </row>
    <row r="610" spans="1:5" x14ac:dyDescent="0.35">
      <c r="A610" s="15"/>
      <c r="B610" s="15"/>
      <c r="C610" s="16"/>
      <c r="D610" s="11"/>
      <c r="E610" s="11"/>
    </row>
    <row r="611" spans="1:5" x14ac:dyDescent="0.35">
      <c r="A611" s="15"/>
      <c r="B611" s="15"/>
      <c r="C611" s="16"/>
      <c r="D611" s="11"/>
      <c r="E611" s="11"/>
    </row>
    <row r="612" spans="1:5" x14ac:dyDescent="0.35">
      <c r="A612" s="15"/>
      <c r="B612" s="15"/>
      <c r="C612" s="16"/>
      <c r="D612" s="11"/>
      <c r="E612" s="11"/>
    </row>
    <row r="613" spans="1:5" x14ac:dyDescent="0.35">
      <c r="A613" s="15"/>
      <c r="B613" s="15"/>
      <c r="C613" s="16"/>
      <c r="D613" s="11"/>
      <c r="E613" s="11"/>
    </row>
    <row r="614" spans="1:5" x14ac:dyDescent="0.35">
      <c r="A614" s="15"/>
      <c r="B614" s="15"/>
      <c r="C614" s="16"/>
      <c r="D614" s="11"/>
      <c r="E614" s="11"/>
    </row>
    <row r="615" spans="1:5" x14ac:dyDescent="0.35">
      <c r="A615" s="15"/>
      <c r="B615" s="15"/>
      <c r="C615" s="16"/>
      <c r="D615" s="11"/>
      <c r="E615" s="11"/>
    </row>
    <row r="616" spans="1:5" x14ac:dyDescent="0.35">
      <c r="A616" s="15"/>
      <c r="B616" s="15"/>
      <c r="C616" s="16"/>
      <c r="D616" s="11"/>
      <c r="E616" s="11"/>
    </row>
    <row r="617" spans="1:5" x14ac:dyDescent="0.35">
      <c r="E617" s="11"/>
    </row>
    <row r="618" spans="1:5" x14ac:dyDescent="0.35">
      <c r="E618" s="11"/>
    </row>
    <row r="619" spans="1:5" x14ac:dyDescent="0.35">
      <c r="E619" s="11"/>
    </row>
    <row r="620" spans="1:5" x14ac:dyDescent="0.35">
      <c r="E620" s="11"/>
    </row>
    <row r="621" spans="1:5" x14ac:dyDescent="0.35">
      <c r="E621" s="11"/>
    </row>
    <row r="622" spans="1:5" x14ac:dyDescent="0.35">
      <c r="E622" s="11"/>
    </row>
    <row r="623" spans="1:5" x14ac:dyDescent="0.35">
      <c r="E623" s="11"/>
    </row>
    <row r="624" spans="1:5" x14ac:dyDescent="0.35">
      <c r="E624" s="11"/>
    </row>
    <row r="625" spans="5:5" x14ac:dyDescent="0.35">
      <c r="E625" s="11"/>
    </row>
    <row r="626" spans="5:5" x14ac:dyDescent="0.35">
      <c r="E626" s="11"/>
    </row>
    <row r="627" spans="5:5" x14ac:dyDescent="0.35">
      <c r="E627" s="11"/>
    </row>
    <row r="628" spans="5:5" x14ac:dyDescent="0.35">
      <c r="E628" s="11"/>
    </row>
    <row r="629" spans="5:5" x14ac:dyDescent="0.35">
      <c r="E629" s="11"/>
    </row>
    <row r="630" spans="5:5" x14ac:dyDescent="0.35">
      <c r="E630" s="11"/>
    </row>
    <row r="631" spans="5:5" x14ac:dyDescent="0.35">
      <c r="E631" s="11"/>
    </row>
    <row r="632" spans="5:5" x14ac:dyDescent="0.35">
      <c r="E632" s="11"/>
    </row>
    <row r="633" spans="5:5" x14ac:dyDescent="0.35">
      <c r="E633" s="11"/>
    </row>
    <row r="634" spans="5:5" x14ac:dyDescent="0.35">
      <c r="E634" s="11"/>
    </row>
    <row r="635" spans="5:5" x14ac:dyDescent="0.35">
      <c r="E635" s="11"/>
    </row>
    <row r="636" spans="5:5" x14ac:dyDescent="0.35">
      <c r="E636" s="11"/>
    </row>
    <row r="637" spans="5:5" x14ac:dyDescent="0.35">
      <c r="E637" s="11"/>
    </row>
    <row r="638" spans="5:5" x14ac:dyDescent="0.35">
      <c r="E638" s="11"/>
    </row>
    <row r="639" spans="5:5" x14ac:dyDescent="0.35">
      <c r="E639" s="11"/>
    </row>
    <row r="640" spans="5:5" x14ac:dyDescent="0.35">
      <c r="E640" s="11"/>
    </row>
    <row r="641" spans="5:5" x14ac:dyDescent="0.35">
      <c r="E641" s="11"/>
    </row>
    <row r="642" spans="5:5" x14ac:dyDescent="0.35">
      <c r="E642" s="11"/>
    </row>
    <row r="643" spans="5:5" x14ac:dyDescent="0.35">
      <c r="E643" s="11"/>
    </row>
    <row r="644" spans="5:5" x14ac:dyDescent="0.35">
      <c r="E644" s="11"/>
    </row>
    <row r="645" spans="5:5" x14ac:dyDescent="0.35">
      <c r="E645" s="11"/>
    </row>
    <row r="646" spans="5:5" x14ac:dyDescent="0.35">
      <c r="E646" s="11"/>
    </row>
    <row r="647" spans="5:5" x14ac:dyDescent="0.35">
      <c r="E647" s="11"/>
    </row>
    <row r="648" spans="5:5" x14ac:dyDescent="0.35">
      <c r="E648" s="11"/>
    </row>
    <row r="649" spans="5:5" x14ac:dyDescent="0.35">
      <c r="E649" s="11"/>
    </row>
    <row r="650" spans="5:5" x14ac:dyDescent="0.35">
      <c r="E650" s="11"/>
    </row>
    <row r="651" spans="5:5" x14ac:dyDescent="0.35">
      <c r="E651" s="11"/>
    </row>
    <row r="652" spans="5:5" x14ac:dyDescent="0.35">
      <c r="E652" s="11"/>
    </row>
    <row r="653" spans="5:5" x14ac:dyDescent="0.35">
      <c r="E653" s="11"/>
    </row>
    <row r="654" spans="5:5" x14ac:dyDescent="0.35">
      <c r="E654" s="11"/>
    </row>
    <row r="655" spans="5:5" x14ac:dyDescent="0.35">
      <c r="E655" s="11"/>
    </row>
    <row r="656" spans="5:5" x14ac:dyDescent="0.35">
      <c r="E656" s="11"/>
    </row>
    <row r="657" spans="5:5" x14ac:dyDescent="0.35">
      <c r="E657" s="11"/>
    </row>
    <row r="658" spans="5:5" x14ac:dyDescent="0.35">
      <c r="E658" s="11"/>
    </row>
    <row r="659" spans="5:5" x14ac:dyDescent="0.35">
      <c r="E659" s="11"/>
    </row>
    <row r="660" spans="5:5" x14ac:dyDescent="0.35">
      <c r="E660" s="11"/>
    </row>
    <row r="661" spans="5:5" x14ac:dyDescent="0.35">
      <c r="E661" s="11"/>
    </row>
    <row r="662" spans="5:5" x14ac:dyDescent="0.35">
      <c r="E662" s="11"/>
    </row>
    <row r="663" spans="5:5" x14ac:dyDescent="0.35">
      <c r="E663" s="11"/>
    </row>
    <row r="664" spans="5:5" x14ac:dyDescent="0.35">
      <c r="E664" s="11"/>
    </row>
    <row r="665" spans="5:5" x14ac:dyDescent="0.35">
      <c r="E665" s="11"/>
    </row>
    <row r="666" spans="5:5" x14ac:dyDescent="0.35">
      <c r="E666" s="11"/>
    </row>
    <row r="667" spans="5:5" x14ac:dyDescent="0.35">
      <c r="E667" s="11"/>
    </row>
    <row r="668" spans="5:5" x14ac:dyDescent="0.35">
      <c r="E668" s="11"/>
    </row>
    <row r="669" spans="5:5" x14ac:dyDescent="0.35">
      <c r="E669" s="11"/>
    </row>
    <row r="670" spans="5:5" x14ac:dyDescent="0.35">
      <c r="E670" s="11"/>
    </row>
    <row r="671" spans="5:5" x14ac:dyDescent="0.35">
      <c r="E671" s="11"/>
    </row>
    <row r="672" spans="5:5" x14ac:dyDescent="0.35">
      <c r="E672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33" orientation="portrait" horizontalDpi="120" verticalDpi="144" r:id="rId1"/>
  <headerFooter alignWithMargins="0"/>
  <rowBreaks count="11" manualBreakCount="11">
    <brk id="71" max="2" man="1"/>
    <brk id="105" max="2" man="1"/>
    <brk id="151" max="2" man="1"/>
    <brk id="197" max="2" man="1"/>
    <brk id="243" max="2" man="1"/>
    <brk id="293" max="2" man="1"/>
    <brk id="339" max="2" man="1"/>
    <brk id="375" max="2" man="1"/>
    <brk id="414" max="2" man="1"/>
    <brk id="455" max="2" man="1"/>
    <brk id="497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43E61-DA85-45BA-9393-39DF65495C3F}">
  <sheetPr>
    <tabColor theme="0" tint="-0.249977111117893"/>
    <pageSetUpPr fitToPage="1"/>
  </sheetPr>
  <dimension ref="A1:M662"/>
  <sheetViews>
    <sheetView topLeftCell="A3" zoomScale="60" zoomScaleNormal="60" workbookViewId="0">
      <selection activeCell="M575" sqref="M575"/>
    </sheetView>
  </sheetViews>
  <sheetFormatPr defaultRowHeight="19.5" x14ac:dyDescent="0.35"/>
  <cols>
    <col min="1" max="1" width="98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98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98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98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98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98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98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98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98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98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98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98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98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98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98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98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98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98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98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98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98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98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98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98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98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98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98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98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98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98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98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98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98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98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98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98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98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98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98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98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98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98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98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98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98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98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98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98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98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98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98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98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98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98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98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98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98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98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98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98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98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98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98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98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279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79" t="str">
        <f>'[6]иностранцы 1.07.23)'!F3</f>
        <v xml:space="preserve">Зам.главного врача Витебской городской 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tr">
        <f>'[6]иностранцы 1.07.23)'!F6</f>
        <v>___________Е.В.Кулякин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35.2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579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558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515">
        <v>3</v>
      </c>
      <c r="E15"/>
      <c r="F15"/>
      <c r="G15" s="263"/>
    </row>
    <row r="16" spans="1:8" ht="43.5" hidden="1" customHeight="1" thickBot="1" x14ac:dyDescent="0.4">
      <c r="A16" s="262" t="s">
        <v>559</v>
      </c>
      <c r="B16" s="261"/>
      <c r="C16" s="1516"/>
      <c r="D16" s="11"/>
      <c r="E16" s="1517"/>
      <c r="F16" s="1517"/>
      <c r="G16" s="11"/>
      <c r="H16" s="257">
        <v>1</v>
      </c>
    </row>
    <row r="17" spans="1:7" ht="31.5" hidden="1" customHeight="1" x14ac:dyDescent="0.35">
      <c r="A17" s="248" t="s">
        <v>263</v>
      </c>
      <c r="B17" s="249">
        <f>C17*$B$15</f>
        <v>84600.000000000015</v>
      </c>
      <c r="C17" s="1518">
        <v>8.4600000000000009</v>
      </c>
      <c r="D17" s="1519"/>
      <c r="E17" s="1520"/>
      <c r="F17" s="1521"/>
      <c r="G17" s="119"/>
    </row>
    <row r="18" spans="1:7" ht="24" hidden="1" thickBot="1" x14ac:dyDescent="0.4">
      <c r="A18" s="246" t="s">
        <v>1</v>
      </c>
      <c r="B18" s="256"/>
      <c r="C18" s="1522"/>
      <c r="D18" s="1523"/>
      <c r="E18" s="1520"/>
      <c r="F18" s="1521"/>
      <c r="G18" s="119"/>
    </row>
    <row r="19" spans="1:7" ht="26.25" hidden="1" customHeight="1" x14ac:dyDescent="0.35">
      <c r="A19" s="250" t="s">
        <v>262</v>
      </c>
      <c r="B19" s="249">
        <f>C19*$B$15</f>
        <v>81199.999999999985</v>
      </c>
      <c r="C19" s="1524">
        <v>8.1199999999999992</v>
      </c>
      <c r="D19" s="122"/>
      <c r="E19" s="1520"/>
      <c r="F19" s="1521"/>
      <c r="G19" s="119"/>
    </row>
    <row r="20" spans="1:7" ht="24" hidden="1" thickBot="1" x14ac:dyDescent="0.4">
      <c r="A20" s="255" t="s">
        <v>1</v>
      </c>
      <c r="B20" s="254"/>
      <c r="C20" s="1522"/>
      <c r="D20" s="1525"/>
      <c r="E20" s="1520"/>
      <c r="F20" s="1521"/>
      <c r="G20" s="119"/>
    </row>
    <row r="21" spans="1:7" ht="27.75" hidden="1" customHeight="1" x14ac:dyDescent="0.35">
      <c r="A21" s="248" t="s">
        <v>261</v>
      </c>
      <c r="B21" s="249">
        <f>C21*$B$15</f>
        <v>89900</v>
      </c>
      <c r="C21" s="1524">
        <v>8.99</v>
      </c>
      <c r="D21" s="1519"/>
      <c r="E21" s="1520"/>
      <c r="F21" s="1521"/>
      <c r="G21" s="119"/>
    </row>
    <row r="22" spans="1:7" ht="30" hidden="1" customHeight="1" thickBot="1" x14ac:dyDescent="0.4">
      <c r="A22" s="246" t="s">
        <v>1</v>
      </c>
      <c r="B22" s="252" t="s">
        <v>260</v>
      </c>
      <c r="C22" s="1522"/>
      <c r="D22" s="1523"/>
      <c r="E22" s="1520"/>
      <c r="F22" s="1521"/>
      <c r="G22" s="119"/>
    </row>
    <row r="23" spans="1:7" ht="30" hidden="1" customHeight="1" x14ac:dyDescent="0.35">
      <c r="A23" s="250" t="s">
        <v>259</v>
      </c>
      <c r="B23" s="249">
        <f>C23*$B$15</f>
        <v>13899.999999999998</v>
      </c>
      <c r="C23" s="1522">
        <f>1.39</f>
        <v>1.39</v>
      </c>
      <c r="D23" s="1526">
        <f>C23/1.2*0.2</f>
        <v>0.23166666666666666</v>
      </c>
      <c r="E23" s="1527"/>
      <c r="F23" s="1528"/>
      <c r="G23" s="238"/>
    </row>
    <row r="24" spans="1:7" ht="30" hidden="1" customHeight="1" x14ac:dyDescent="0.35">
      <c r="A24" s="242" t="s">
        <v>258</v>
      </c>
      <c r="B24" s="244">
        <f t="shared" ref="B24:B34" si="0">C24*$B$15</f>
        <v>19700</v>
      </c>
      <c r="C24" s="1522">
        <f>1.97</f>
        <v>1.97</v>
      </c>
      <c r="D24" s="1526">
        <f t="shared" ref="D24:D30" si="1">C24/1.2*0.2</f>
        <v>0.32833333333333337</v>
      </c>
      <c r="E24" s="1527"/>
      <c r="F24" s="1528"/>
      <c r="G24" s="238"/>
    </row>
    <row r="25" spans="1:7" ht="20.100000000000001" hidden="1" customHeight="1" x14ac:dyDescent="0.35">
      <c r="A25" s="242" t="s">
        <v>257</v>
      </c>
      <c r="B25" s="244">
        <f t="shared" si="0"/>
        <v>0</v>
      </c>
      <c r="C25" s="1522"/>
      <c r="D25" s="1526">
        <f t="shared" si="1"/>
        <v>0</v>
      </c>
      <c r="E25" s="1527"/>
      <c r="F25" s="1528"/>
      <c r="G25" s="238"/>
    </row>
    <row r="26" spans="1:7" ht="30" hidden="1" customHeight="1" x14ac:dyDescent="0.35">
      <c r="A26" s="242" t="s">
        <v>256</v>
      </c>
      <c r="B26" s="244">
        <f t="shared" si="0"/>
        <v>14400</v>
      </c>
      <c r="C26" s="1522">
        <f>1.44</f>
        <v>1.44</v>
      </c>
      <c r="D26" s="1526">
        <f t="shared" si="1"/>
        <v>0.24</v>
      </c>
      <c r="E26" s="1527"/>
      <c r="F26" s="1528"/>
      <c r="G26" s="238"/>
    </row>
    <row r="27" spans="1:7" ht="30" hidden="1" customHeight="1" x14ac:dyDescent="0.35">
      <c r="A27" s="242" t="s">
        <v>255</v>
      </c>
      <c r="B27" s="244">
        <f t="shared" si="0"/>
        <v>14600</v>
      </c>
      <c r="C27" s="1522">
        <f>1.46</f>
        <v>1.46</v>
      </c>
      <c r="D27" s="1526">
        <f t="shared" si="1"/>
        <v>0.24333333333333337</v>
      </c>
      <c r="E27" s="1527"/>
      <c r="F27" s="1528"/>
      <c r="G27" s="238"/>
    </row>
    <row r="28" spans="1:7" ht="31.5" hidden="1" customHeight="1" x14ac:dyDescent="0.35">
      <c r="A28" s="242" t="s">
        <v>253</v>
      </c>
      <c r="B28" s="244">
        <f t="shared" si="0"/>
        <v>21000</v>
      </c>
      <c r="C28" s="1522">
        <v>2.1</v>
      </c>
      <c r="D28" s="1526">
        <f>C28/1.2*0.2</f>
        <v>0.35000000000000009</v>
      </c>
      <c r="E28" s="1527"/>
      <c r="F28" s="1528"/>
      <c r="G28" s="238"/>
    </row>
    <row r="29" spans="1:7" ht="26.25" hidden="1" customHeight="1" x14ac:dyDescent="0.35">
      <c r="A29" s="242" t="s">
        <v>252</v>
      </c>
      <c r="B29" s="244">
        <f t="shared" si="0"/>
        <v>21100</v>
      </c>
      <c r="C29" s="1522">
        <v>2.11</v>
      </c>
      <c r="D29" s="1526">
        <f t="shared" si="1"/>
        <v>0.35166666666666668</v>
      </c>
      <c r="E29" s="1527"/>
      <c r="F29" s="1528"/>
      <c r="G29" s="238"/>
    </row>
    <row r="30" spans="1:7" ht="20.100000000000001" hidden="1" customHeight="1" x14ac:dyDescent="0.35">
      <c r="A30" s="242" t="s">
        <v>251</v>
      </c>
      <c r="B30" s="244">
        <f t="shared" si="0"/>
        <v>2056.7375886524819</v>
      </c>
      <c r="C30" s="1522">
        <f>17400/B17</f>
        <v>0.20567375886524819</v>
      </c>
      <c r="D30" s="1526">
        <f t="shared" si="1"/>
        <v>3.4278959810874698E-2</v>
      </c>
      <c r="E30" s="1527"/>
      <c r="F30" s="1528"/>
      <c r="G30" s="238"/>
    </row>
    <row r="31" spans="1:7" ht="30" hidden="1" customHeight="1" x14ac:dyDescent="0.35">
      <c r="A31" s="242" t="s">
        <v>250</v>
      </c>
      <c r="B31" s="244">
        <f t="shared" si="0"/>
        <v>14600</v>
      </c>
      <c r="C31" s="1522">
        <f>1.46</f>
        <v>1.46</v>
      </c>
      <c r="D31" s="1526">
        <f>C31/1.2*0.2</f>
        <v>0.24333333333333337</v>
      </c>
      <c r="E31" s="1527"/>
      <c r="F31" s="1528"/>
      <c r="G31" s="238"/>
    </row>
    <row r="32" spans="1:7" ht="20.100000000000001" hidden="1" customHeight="1" x14ac:dyDescent="0.35">
      <c r="A32" s="242" t="s">
        <v>249</v>
      </c>
      <c r="B32" s="244">
        <f t="shared" si="0"/>
        <v>0</v>
      </c>
      <c r="C32" s="1522"/>
      <c r="D32" s="1526">
        <f>C32/1.2*0.2</f>
        <v>0</v>
      </c>
      <c r="E32" s="1527"/>
      <c r="F32" s="1528"/>
      <c r="G32" s="238"/>
    </row>
    <row r="33" spans="1:7" ht="30" hidden="1" customHeight="1" x14ac:dyDescent="0.35">
      <c r="A33" s="245" t="s">
        <v>248</v>
      </c>
      <c r="B33" s="244">
        <f t="shared" si="0"/>
        <v>19900</v>
      </c>
      <c r="C33" s="1522">
        <f>1.99</f>
        <v>1.99</v>
      </c>
      <c r="D33" s="1526">
        <f>C33/1.2*0.2</f>
        <v>0.33166666666666672</v>
      </c>
      <c r="E33" s="1527"/>
      <c r="F33" s="1528"/>
      <c r="G33" s="238"/>
    </row>
    <row r="34" spans="1:7" ht="26.25" hidden="1" customHeight="1" thickBot="1" x14ac:dyDescent="0.4">
      <c r="A34" s="242" t="s">
        <v>560</v>
      </c>
      <c r="B34" s="243">
        <f t="shared" si="0"/>
        <v>21000</v>
      </c>
      <c r="C34" s="1522">
        <v>2.1</v>
      </c>
      <c r="D34" s="1526">
        <f>C34/1.2*0.2</f>
        <v>0.35000000000000009</v>
      </c>
      <c r="E34" s="1527"/>
      <c r="F34" s="1528"/>
      <c r="G34" s="238"/>
    </row>
    <row r="35" spans="1:7" ht="36.75" hidden="1" customHeight="1" thickBot="1" x14ac:dyDescent="0.4">
      <c r="A35" s="237" t="s">
        <v>242</v>
      </c>
      <c r="B35" s="236"/>
      <c r="C35" s="1529"/>
      <c r="D35" s="1530"/>
      <c r="E35" s="1531"/>
      <c r="F35" s="1532"/>
      <c r="G35" s="212"/>
    </row>
    <row r="36" spans="1:7" ht="28.5" hidden="1" thickBot="1" x14ac:dyDescent="0.45">
      <c r="A36" s="187" t="s">
        <v>241</v>
      </c>
      <c r="B36" s="136">
        <f t="shared" ref="B36:B76" si="2">C36*$B$15</f>
        <v>182300</v>
      </c>
      <c r="C36" s="1533">
        <v>18.23</v>
      </c>
      <c r="D36" s="1534"/>
      <c r="E36" s="1531"/>
      <c r="F36" s="1532"/>
      <c r="G36" s="212"/>
    </row>
    <row r="37" spans="1:7" ht="29.25" hidden="1" customHeight="1" thickBot="1" x14ac:dyDescent="0.45">
      <c r="A37" s="10" t="s">
        <v>1</v>
      </c>
      <c r="B37" s="132">
        <f t="shared" si="2"/>
        <v>1800</v>
      </c>
      <c r="C37" s="1535">
        <f>[6]УЗИ!H41</f>
        <v>0.18</v>
      </c>
      <c r="D37" s="1536">
        <f>[6]УЗИ!I41</f>
        <v>0.01</v>
      </c>
      <c r="E37" s="1537">
        <f>[6]УЗИ!K36</f>
        <v>8.9999999999999993E-3</v>
      </c>
      <c r="F37" s="1538">
        <f>[6]УЗИ!K35</f>
        <v>2.3999999999999998E-3</v>
      </c>
      <c r="G37" s="172"/>
    </row>
    <row r="38" spans="1:7" ht="28.5" hidden="1" thickBot="1" x14ac:dyDescent="0.45">
      <c r="A38" s="7" t="s">
        <v>0</v>
      </c>
      <c r="B38" s="128">
        <f t="shared" si="2"/>
        <v>184100</v>
      </c>
      <c r="C38" s="1539">
        <f>SUM(C36:C37)</f>
        <v>18.41</v>
      </c>
      <c r="D38" s="1540">
        <f>SUM(D36:D37)</f>
        <v>0.01</v>
      </c>
      <c r="E38" s="1541"/>
      <c r="F38" s="1542"/>
      <c r="G38" s="209"/>
    </row>
    <row r="39" spans="1:7" ht="24" hidden="1" customHeight="1" x14ac:dyDescent="0.4">
      <c r="A39" s="187" t="s">
        <v>240</v>
      </c>
      <c r="B39" s="136">
        <f t="shared" si="2"/>
        <v>91199.999999999985</v>
      </c>
      <c r="C39" s="1529">
        <v>9.1199999999999992</v>
      </c>
      <c r="D39" s="1543"/>
      <c r="E39" s="1544"/>
      <c r="F39" s="1545"/>
      <c r="G39" s="230"/>
    </row>
    <row r="40" spans="1:7" ht="30" hidden="1" customHeight="1" x14ac:dyDescent="0.4">
      <c r="A40" s="10" t="s">
        <v>1</v>
      </c>
      <c r="B40" s="152">
        <f t="shared" si="2"/>
        <v>1600</v>
      </c>
      <c r="C40" s="1529">
        <f>[6]УЗИ!H155</f>
        <v>0.16</v>
      </c>
      <c r="D40" s="1546">
        <f>[6]УЗИ!I155</f>
        <v>0.01</v>
      </c>
      <c r="E40" s="1547">
        <f>[6]УЗИ!K150</f>
        <v>8.9999999999999993E-3</v>
      </c>
      <c r="F40" s="1548">
        <f>[6]УЗИ!K149</f>
        <v>2.3999999999999998E-3</v>
      </c>
      <c r="G40" s="232"/>
    </row>
    <row r="41" spans="1:7" ht="33" hidden="1" customHeight="1" thickBot="1" x14ac:dyDescent="0.45">
      <c r="A41" s="7" t="s">
        <v>0</v>
      </c>
      <c r="B41" s="128">
        <f t="shared" si="2"/>
        <v>92800</v>
      </c>
      <c r="C41" s="127">
        <f>SUM(C39:C40)</f>
        <v>9.2799999999999994</v>
      </c>
      <c r="D41" s="1549">
        <f>SUM(D39:D40)</f>
        <v>0.01</v>
      </c>
      <c r="E41" s="1550"/>
      <c r="F41" s="1551"/>
      <c r="G41" s="232"/>
    </row>
    <row r="42" spans="1:7" ht="25.5" hidden="1" customHeight="1" x14ac:dyDescent="0.4">
      <c r="A42" s="187" t="s">
        <v>239</v>
      </c>
      <c r="B42" s="136">
        <f t="shared" si="2"/>
        <v>36500</v>
      </c>
      <c r="C42" s="1533">
        <v>3.65</v>
      </c>
      <c r="D42" s="1543"/>
      <c r="E42" s="1544"/>
      <c r="F42" s="1545"/>
      <c r="G42" s="230"/>
    </row>
    <row r="43" spans="1:7" ht="30.75" hidden="1" customHeight="1" x14ac:dyDescent="0.4">
      <c r="A43" s="10" t="s">
        <v>1</v>
      </c>
      <c r="B43" s="132">
        <f t="shared" si="2"/>
        <v>1400.0000000000002</v>
      </c>
      <c r="C43" s="1533">
        <f>[6]УЗИ!H60</f>
        <v>0.14000000000000001</v>
      </c>
      <c r="D43" s="1536">
        <f>[6]УЗИ!I60</f>
        <v>0.01</v>
      </c>
      <c r="E43" s="121">
        <f>[6]УЗИ!K55</f>
        <v>8.9999999999999993E-3</v>
      </c>
      <c r="F43" s="120">
        <f>[6]УЗИ!K54</f>
        <v>2.3999999999999998E-3</v>
      </c>
      <c r="G43" s="172"/>
    </row>
    <row r="44" spans="1:7" ht="28.5" hidden="1" thickBot="1" x14ac:dyDescent="0.45">
      <c r="A44" s="7" t="s">
        <v>0</v>
      </c>
      <c r="B44" s="128">
        <f t="shared" si="2"/>
        <v>37900</v>
      </c>
      <c r="C44" s="127">
        <f>SUM(C42:C43)</f>
        <v>3.79</v>
      </c>
      <c r="D44" s="1540">
        <f>SUM(D42:D43)</f>
        <v>0.01</v>
      </c>
      <c r="E44" s="1541"/>
      <c r="F44" s="1542"/>
      <c r="G44" s="209"/>
    </row>
    <row r="45" spans="1:7" ht="30.75" hidden="1" customHeight="1" x14ac:dyDescent="0.4">
      <c r="A45" s="187" t="s">
        <v>238</v>
      </c>
      <c r="B45" s="136">
        <f t="shared" si="2"/>
        <v>54800.000000000007</v>
      </c>
      <c r="C45" s="1533">
        <v>5.48</v>
      </c>
      <c r="D45" s="1552"/>
      <c r="E45" s="1553"/>
      <c r="F45" s="1554"/>
      <c r="G45" s="172"/>
    </row>
    <row r="46" spans="1:7" ht="26.25" hidden="1" customHeight="1" x14ac:dyDescent="0.4">
      <c r="A46" s="10" t="s">
        <v>1</v>
      </c>
      <c r="B46" s="132">
        <f t="shared" si="2"/>
        <v>1600</v>
      </c>
      <c r="C46" s="1533">
        <f>[6]УЗИ!H70</f>
        <v>0.16</v>
      </c>
      <c r="D46" s="1536">
        <f>[6]УЗИ!I70</f>
        <v>0.01</v>
      </c>
      <c r="E46" s="1555">
        <f>[6]УЗИ!K65</f>
        <v>8.9999999999999993E-3</v>
      </c>
      <c r="F46" s="1556">
        <f>[6]УЗИ!K64</f>
        <v>2.3999999999999998E-3</v>
      </c>
      <c r="G46" s="172"/>
    </row>
    <row r="47" spans="1:7" ht="28.5" hidden="1" thickBot="1" x14ac:dyDescent="0.45">
      <c r="A47" s="7" t="s">
        <v>0</v>
      </c>
      <c r="B47" s="128">
        <f t="shared" si="2"/>
        <v>56400.000000000007</v>
      </c>
      <c r="C47" s="127">
        <f>SUM(C45:C46)</f>
        <v>5.6400000000000006</v>
      </c>
      <c r="D47" s="1540">
        <f>SUM(D45:D46)</f>
        <v>0.01</v>
      </c>
      <c r="E47" s="1541"/>
      <c r="F47" s="1542"/>
      <c r="G47" s="209"/>
    </row>
    <row r="48" spans="1:7" ht="28.5" hidden="1" thickBot="1" x14ac:dyDescent="0.45">
      <c r="A48" s="187" t="s">
        <v>237</v>
      </c>
      <c r="B48" s="136">
        <f t="shared" si="2"/>
        <v>54800.000000000007</v>
      </c>
      <c r="C48" s="1533">
        <v>5.48</v>
      </c>
      <c r="D48" s="1552"/>
      <c r="E48" s="1557"/>
      <c r="F48" s="1558"/>
      <c r="G48" s="172"/>
    </row>
    <row r="49" spans="1:8" ht="28.5" hidden="1" thickBot="1" x14ac:dyDescent="0.45">
      <c r="A49" s="10" t="s">
        <v>1</v>
      </c>
      <c r="B49" s="132">
        <f t="shared" si="2"/>
        <v>1400.0000000000002</v>
      </c>
      <c r="C49" s="1533">
        <f>[6]УЗИ!H79</f>
        <v>0.14000000000000001</v>
      </c>
      <c r="D49" s="1536">
        <f>[6]УЗИ!I79</f>
        <v>0.01</v>
      </c>
      <c r="E49" s="121">
        <f>[6]УЗИ!K75</f>
        <v>8.9999999999999993E-3</v>
      </c>
      <c r="F49" s="120">
        <f>[6]УЗИ!K74</f>
        <v>2.3999999999999998E-3</v>
      </c>
      <c r="G49" s="172"/>
    </row>
    <row r="50" spans="1:8" ht="28.5" hidden="1" thickBot="1" x14ac:dyDescent="0.45">
      <c r="A50" s="7" t="s">
        <v>0</v>
      </c>
      <c r="B50" s="128">
        <f t="shared" si="2"/>
        <v>56200</v>
      </c>
      <c r="C50" s="127">
        <f>SUM(C48:C49)</f>
        <v>5.62</v>
      </c>
      <c r="D50" s="1540">
        <f>SUM(D48:D49)</f>
        <v>0.01</v>
      </c>
      <c r="E50" s="1559"/>
      <c r="F50" s="1560"/>
      <c r="G50" s="209"/>
    </row>
    <row r="51" spans="1:8" ht="28.5" hidden="1" thickBot="1" x14ac:dyDescent="0.45">
      <c r="A51" s="187" t="s">
        <v>236</v>
      </c>
      <c r="B51" s="154">
        <f t="shared" si="2"/>
        <v>54800.000000000007</v>
      </c>
      <c r="C51" s="1533">
        <v>5.48</v>
      </c>
      <c r="D51" s="1561"/>
      <c r="E51" s="1557"/>
      <c r="F51" s="1558"/>
      <c r="G51" s="172"/>
    </row>
    <row r="52" spans="1:8" ht="30" hidden="1" customHeight="1" x14ac:dyDescent="0.4">
      <c r="A52" s="10" t="s">
        <v>1</v>
      </c>
      <c r="B52" s="132">
        <f t="shared" si="2"/>
        <v>1400.0000000000002</v>
      </c>
      <c r="C52" s="1533">
        <f>[6]УЗИ!H89</f>
        <v>0.14000000000000001</v>
      </c>
      <c r="D52" s="1536">
        <f>[6]УЗИ!I89</f>
        <v>0.01</v>
      </c>
      <c r="E52" s="121">
        <f>[6]УЗИ!K84</f>
        <v>8.9999999999999993E-3</v>
      </c>
      <c r="F52" s="120">
        <f>[6]УЗИ!K83</f>
        <v>2.3999999999999998E-3</v>
      </c>
      <c r="G52" s="172"/>
    </row>
    <row r="53" spans="1:8" ht="28.5" hidden="1" thickBot="1" x14ac:dyDescent="0.45">
      <c r="A53" s="7" t="s">
        <v>0</v>
      </c>
      <c r="B53" s="152">
        <f t="shared" si="2"/>
        <v>56200</v>
      </c>
      <c r="C53" s="127">
        <f>SUM(C51:C52)</f>
        <v>5.62</v>
      </c>
      <c r="D53" s="209">
        <f>SUM(D51:D52)</f>
        <v>0.01</v>
      </c>
      <c r="E53" s="1559"/>
      <c r="F53" s="1560"/>
      <c r="G53" s="209"/>
    </row>
    <row r="54" spans="1:8" ht="51.75" hidden="1" customHeight="1" x14ac:dyDescent="0.4">
      <c r="A54" s="218" t="s">
        <v>235</v>
      </c>
      <c r="B54" s="136">
        <f t="shared" si="2"/>
        <v>109800</v>
      </c>
      <c r="C54" s="1562">
        <v>10.98</v>
      </c>
      <c r="D54" s="1552"/>
      <c r="E54" s="1557"/>
      <c r="F54" s="1558"/>
      <c r="G54" s="172"/>
      <c r="H54" s="12">
        <v>2</v>
      </c>
    </row>
    <row r="55" spans="1:8" ht="34.5" hidden="1" customHeight="1" thickBot="1" x14ac:dyDescent="0.45">
      <c r="A55" s="10" t="s">
        <v>1</v>
      </c>
      <c r="B55" s="128">
        <f t="shared" si="2"/>
        <v>1800</v>
      </c>
      <c r="C55" s="1562">
        <f>[6]УЗИ!H98</f>
        <v>0.18</v>
      </c>
      <c r="D55" s="1563">
        <f>[6]УЗИ!I98</f>
        <v>0.01</v>
      </c>
      <c r="E55" s="121">
        <f>[6]УЗИ!K84</f>
        <v>8.9999999999999993E-3</v>
      </c>
      <c r="F55" s="120">
        <f>[6]УЗИ!K74</f>
        <v>2.3999999999999998E-3</v>
      </c>
      <c r="G55" s="172"/>
    </row>
    <row r="56" spans="1:8" ht="32.25" hidden="1" customHeight="1" thickBot="1" x14ac:dyDescent="0.45">
      <c r="A56" s="7" t="s">
        <v>0</v>
      </c>
      <c r="B56" s="224">
        <f t="shared" si="2"/>
        <v>111600</v>
      </c>
      <c r="C56" s="127">
        <f>SUM(C54:C55)</f>
        <v>11.16</v>
      </c>
      <c r="D56" s="1540">
        <f>SUM(D54:D55)</f>
        <v>0.01</v>
      </c>
      <c r="E56" s="1559"/>
      <c r="F56" s="1560"/>
      <c r="G56" s="209"/>
    </row>
    <row r="57" spans="1:8" ht="30" hidden="1" customHeight="1" x14ac:dyDescent="0.4">
      <c r="A57" s="187" t="s">
        <v>234</v>
      </c>
      <c r="B57" s="136">
        <f t="shared" si="2"/>
        <v>91199.999999999985</v>
      </c>
      <c r="C57" s="1533">
        <v>9.1199999999999992</v>
      </c>
      <c r="D57" s="1552"/>
      <c r="E57" s="1557"/>
      <c r="F57" s="1558"/>
      <c r="G57" s="172"/>
    </row>
    <row r="58" spans="1:8" ht="30.75" hidden="1" customHeight="1" x14ac:dyDescent="0.4">
      <c r="A58" s="10" t="s">
        <v>1</v>
      </c>
      <c r="B58" s="132">
        <f t="shared" si="2"/>
        <v>1600</v>
      </c>
      <c r="C58" s="1533">
        <f>[6]УЗИ!H107</f>
        <v>0.16</v>
      </c>
      <c r="D58" s="1536">
        <f>[6]УЗИ!I107</f>
        <v>0.01</v>
      </c>
      <c r="E58" s="121">
        <f>[6]УЗИ!K94</f>
        <v>8.9999999999999993E-3</v>
      </c>
      <c r="F58" s="120">
        <f>[6]УЗИ!K93</f>
        <v>2.3999999999999998E-3</v>
      </c>
      <c r="G58" s="172"/>
    </row>
    <row r="59" spans="1:8" ht="28.5" hidden="1" thickBot="1" x14ac:dyDescent="0.45">
      <c r="A59" s="7" t="s">
        <v>0</v>
      </c>
      <c r="B59" s="128">
        <f t="shared" si="2"/>
        <v>92800</v>
      </c>
      <c r="C59" s="127">
        <f>SUM(C57:C58)</f>
        <v>9.2799999999999994</v>
      </c>
      <c r="D59" s="1540">
        <f>SUM(D57:D58)</f>
        <v>0.01</v>
      </c>
      <c r="E59" s="1559"/>
      <c r="F59" s="1560"/>
      <c r="G59" s="209"/>
    </row>
    <row r="60" spans="1:8" ht="56.25" hidden="1" thickBot="1" x14ac:dyDescent="0.45">
      <c r="A60" s="218" t="s">
        <v>233</v>
      </c>
      <c r="B60" s="136">
        <f t="shared" si="2"/>
        <v>91199.999999999985</v>
      </c>
      <c r="C60" s="1533">
        <v>9.1199999999999992</v>
      </c>
      <c r="D60" s="1552"/>
      <c r="E60" s="1557"/>
      <c r="F60" s="1558"/>
      <c r="G60" s="172"/>
    </row>
    <row r="61" spans="1:8" ht="27" hidden="1" customHeight="1" x14ac:dyDescent="0.4">
      <c r="A61" s="10" t="s">
        <v>1</v>
      </c>
      <c r="B61" s="132">
        <f t="shared" si="2"/>
        <v>1600</v>
      </c>
      <c r="C61" s="1562">
        <f>[6]УЗИ!H116</f>
        <v>0.16</v>
      </c>
      <c r="D61" s="1536">
        <f>[6]УЗИ!I116</f>
        <v>0.01</v>
      </c>
      <c r="E61" s="121">
        <f>[6]УЗИ!K112</f>
        <v>8.9999999999999993E-3</v>
      </c>
      <c r="F61" s="120">
        <f>[6]УЗИ!K111</f>
        <v>2.3999999999999998E-3</v>
      </c>
      <c r="G61" s="172"/>
    </row>
    <row r="62" spans="1:8" ht="28.5" hidden="1" thickBot="1" x14ac:dyDescent="0.45">
      <c r="A62" s="7" t="s">
        <v>0</v>
      </c>
      <c r="B62" s="128">
        <f t="shared" si="2"/>
        <v>92800</v>
      </c>
      <c r="C62" s="127">
        <f>SUM(C60:C61)</f>
        <v>9.2799999999999994</v>
      </c>
      <c r="D62" s="1540">
        <f>SUM(D60:D61)</f>
        <v>0.01</v>
      </c>
      <c r="E62" s="1559"/>
      <c r="F62" s="1560"/>
      <c r="G62" s="209"/>
    </row>
    <row r="63" spans="1:8" ht="28.5" hidden="1" thickBot="1" x14ac:dyDescent="0.45">
      <c r="A63" s="187" t="s">
        <v>232</v>
      </c>
      <c r="B63" s="136">
        <f t="shared" si="2"/>
        <v>91199.999999999985</v>
      </c>
      <c r="C63" s="1533">
        <v>9.1199999999999992</v>
      </c>
      <c r="D63" s="1552"/>
      <c r="E63" s="1557"/>
      <c r="F63" s="1558"/>
      <c r="G63" s="172"/>
    </row>
    <row r="64" spans="1:8" ht="32.25" hidden="1" customHeight="1" x14ac:dyDescent="0.4">
      <c r="A64" s="10" t="s">
        <v>1</v>
      </c>
      <c r="B64" s="132">
        <f t="shared" si="2"/>
        <v>1400.0000000000002</v>
      </c>
      <c r="C64" s="1533">
        <f>[6]УЗИ!H126</f>
        <v>0.14000000000000001</v>
      </c>
      <c r="D64" s="1536">
        <f>[6]УЗИ!I126</f>
        <v>0.01</v>
      </c>
      <c r="E64" s="121">
        <f>[6]УЗИ!K121</f>
        <v>8.9999999999999993E-3</v>
      </c>
      <c r="F64" s="120">
        <f>[6]УЗИ!K111</f>
        <v>2.3999999999999998E-3</v>
      </c>
      <c r="G64" s="172"/>
    </row>
    <row r="65" spans="1:7" ht="28.5" hidden="1" thickBot="1" x14ac:dyDescent="0.45">
      <c r="A65" s="7" t="s">
        <v>0</v>
      </c>
      <c r="B65" s="128">
        <f t="shared" si="2"/>
        <v>92600</v>
      </c>
      <c r="C65" s="127">
        <f>SUM(C63:C64)</f>
        <v>9.26</v>
      </c>
      <c r="D65" s="1540">
        <f>SUM(D63:D64)</f>
        <v>0.01</v>
      </c>
      <c r="E65" s="1559"/>
      <c r="F65" s="1560"/>
      <c r="G65" s="209"/>
    </row>
    <row r="66" spans="1:7" ht="33.75" hidden="1" customHeight="1" x14ac:dyDescent="0.4">
      <c r="A66" s="187" t="s">
        <v>231</v>
      </c>
      <c r="B66" s="136">
        <f t="shared" si="2"/>
        <v>36500</v>
      </c>
      <c r="C66" s="1533">
        <v>3.65</v>
      </c>
      <c r="D66" s="1552"/>
      <c r="E66" s="1557"/>
      <c r="F66" s="1558"/>
      <c r="G66" s="172"/>
    </row>
    <row r="67" spans="1:7" ht="36.75" hidden="1" customHeight="1" x14ac:dyDescent="0.4">
      <c r="A67" s="10" t="s">
        <v>1</v>
      </c>
      <c r="B67" s="132">
        <f t="shared" si="2"/>
        <v>1400.0000000000002</v>
      </c>
      <c r="C67" s="1533">
        <f>[6]УЗИ!H135</f>
        <v>0.14000000000000001</v>
      </c>
      <c r="D67" s="1564">
        <f>[6]УЗИ!I135</f>
        <v>0.01</v>
      </c>
      <c r="E67" s="108">
        <f>[6]УЗИ!K131</f>
        <v>8.9999999999999993E-3</v>
      </c>
      <c r="F67" s="107">
        <f>[6]УЗИ!K130</f>
        <v>2.3999999999999998E-3</v>
      </c>
      <c r="G67" s="227"/>
    </row>
    <row r="68" spans="1:7" ht="41.25" hidden="1" customHeight="1" thickBot="1" x14ac:dyDescent="0.45">
      <c r="A68" s="7" t="s">
        <v>0</v>
      </c>
      <c r="B68" s="128">
        <f t="shared" si="2"/>
        <v>37900</v>
      </c>
      <c r="C68" s="127">
        <f>SUM(C66:C67)</f>
        <v>3.79</v>
      </c>
      <c r="D68" s="1540">
        <f>SUM(D66:D67)</f>
        <v>0.01</v>
      </c>
      <c r="E68" s="1559"/>
      <c r="F68" s="1560"/>
      <c r="G68" s="209"/>
    </row>
    <row r="69" spans="1:7" ht="63" hidden="1" customHeight="1" x14ac:dyDescent="0.4">
      <c r="A69" s="218" t="s">
        <v>230</v>
      </c>
      <c r="B69" s="136">
        <f t="shared" si="2"/>
        <v>73000</v>
      </c>
      <c r="C69" s="1533">
        <v>7.3</v>
      </c>
      <c r="D69" s="1552"/>
      <c r="E69" s="1557"/>
      <c r="F69" s="1558"/>
      <c r="G69" s="172"/>
    </row>
    <row r="70" spans="1:7" ht="39" hidden="1" customHeight="1" x14ac:dyDescent="0.4">
      <c r="A70" s="10" t="s">
        <v>1</v>
      </c>
      <c r="B70" s="132">
        <f t="shared" si="2"/>
        <v>1600</v>
      </c>
      <c r="C70" s="1533">
        <f>[6]УЗИ!H145</f>
        <v>0.16</v>
      </c>
      <c r="D70" s="1536">
        <f>[6]УЗИ!I145</f>
        <v>0.01</v>
      </c>
      <c r="E70" s="121">
        <f>[6]УЗИ!K140</f>
        <v>8.9999999999999993E-3</v>
      </c>
      <c r="F70" s="120">
        <f>[6]УЗИ!K139</f>
        <v>2.3999999999999998E-3</v>
      </c>
      <c r="G70" s="172"/>
    </row>
    <row r="71" spans="1:7" ht="41.25" hidden="1" customHeight="1" thickBot="1" x14ac:dyDescent="0.45">
      <c r="A71" s="7" t="s">
        <v>0</v>
      </c>
      <c r="B71" s="128">
        <f t="shared" si="2"/>
        <v>74600</v>
      </c>
      <c r="C71" s="127">
        <f>SUM(C69:C70)</f>
        <v>7.46</v>
      </c>
      <c r="D71" s="1540">
        <f>SUM(D69:D70)</f>
        <v>0.01</v>
      </c>
      <c r="E71" s="1559"/>
      <c r="F71" s="1560"/>
      <c r="G71" s="209"/>
    </row>
    <row r="72" spans="1:7" ht="39" hidden="1" customHeight="1" x14ac:dyDescent="0.4">
      <c r="A72" s="187" t="s">
        <v>229</v>
      </c>
      <c r="B72" s="136">
        <f t="shared" si="2"/>
        <v>164100</v>
      </c>
      <c r="C72" s="1533">
        <v>16.41</v>
      </c>
      <c r="D72" s="1552"/>
      <c r="E72" s="1557"/>
      <c r="F72" s="1558"/>
      <c r="G72" s="172"/>
    </row>
    <row r="73" spans="1:7" ht="36.75" hidden="1" customHeight="1" x14ac:dyDescent="0.4">
      <c r="A73" s="10" t="s">
        <v>1</v>
      </c>
      <c r="B73" s="132">
        <f t="shared" si="2"/>
        <v>1600</v>
      </c>
      <c r="C73" s="1533">
        <f>[6]УЗИ!H169</f>
        <v>0.16</v>
      </c>
      <c r="D73" s="1536">
        <f>[6]УЗИ!I169</f>
        <v>0.01</v>
      </c>
      <c r="E73" s="88">
        <f>[6]УЗИ!K165</f>
        <v>8.9999999999999993E-3</v>
      </c>
      <c r="F73" s="88">
        <f>[6]УЗИ!K164</f>
        <v>2.3999999999999998E-3</v>
      </c>
      <c r="G73" s="15">
        <f>E73+F73</f>
        <v>1.1399999999999999E-2</v>
      </c>
    </row>
    <row r="74" spans="1:7" ht="34.5" hidden="1" customHeight="1" thickBot="1" x14ac:dyDescent="0.45">
      <c r="A74" s="7" t="s">
        <v>0</v>
      </c>
      <c r="B74" s="128">
        <f t="shared" si="2"/>
        <v>165700</v>
      </c>
      <c r="C74" s="127">
        <f>SUM(C72:C73)</f>
        <v>16.57</v>
      </c>
      <c r="D74" s="1540">
        <f>SUM(D72:D73)</f>
        <v>0.01</v>
      </c>
      <c r="E74" s="1559" t="s">
        <v>228</v>
      </c>
      <c r="F74" s="1560"/>
      <c r="G74" s="15"/>
    </row>
    <row r="75" spans="1:7" ht="108.75" hidden="1" customHeight="1" thickBot="1" x14ac:dyDescent="0.45">
      <c r="A75" s="170" t="s">
        <v>561</v>
      </c>
      <c r="B75" s="136">
        <f t="shared" si="2"/>
        <v>145800</v>
      </c>
      <c r="C75" s="1565">
        <v>14.58</v>
      </c>
      <c r="D75" s="1566"/>
      <c r="E75" s="1557"/>
      <c r="F75" s="1558"/>
      <c r="G75" s="15"/>
    </row>
    <row r="76" spans="1:7" ht="37.5" hidden="1" customHeight="1" thickBot="1" x14ac:dyDescent="0.45">
      <c r="A76" s="10" t="s">
        <v>1</v>
      </c>
      <c r="B76" s="132">
        <f t="shared" si="2"/>
        <v>1600</v>
      </c>
      <c r="C76" s="1565">
        <f>[6]УЗИ!H270</f>
        <v>0.16</v>
      </c>
      <c r="D76" s="1567">
        <f>[6]УЗИ!I270</f>
        <v>0.01</v>
      </c>
      <c r="E76" s="1568">
        <f>[6]УЗИ!K265</f>
        <v>8.9999999999999993E-3</v>
      </c>
      <c r="F76" s="1569">
        <f>[6]УЗИ!K264</f>
        <v>2.3999999999999998E-3</v>
      </c>
      <c r="G76" s="15"/>
    </row>
    <row r="77" spans="1:7" ht="37.5" hidden="1" customHeight="1" thickBot="1" x14ac:dyDescent="0.45">
      <c r="A77" s="7" t="s">
        <v>0</v>
      </c>
      <c r="B77" s="128">
        <f>C77*$B$15</f>
        <v>147400</v>
      </c>
      <c r="C77" s="127">
        <f>SUM(C75:C76)</f>
        <v>14.74</v>
      </c>
      <c r="D77" s="1540">
        <f>SUM(D75:D76)</f>
        <v>0.01</v>
      </c>
      <c r="E77" s="1570"/>
      <c r="F77" s="1571"/>
      <c r="G77" s="15"/>
    </row>
    <row r="78" spans="1:7" ht="27.75" hidden="1" thickBot="1" x14ac:dyDescent="0.4">
      <c r="A78" s="191" t="s">
        <v>224</v>
      </c>
      <c r="B78" s="214"/>
      <c r="C78" s="1529"/>
      <c r="D78" s="1530"/>
      <c r="E78" s="121"/>
      <c r="F78" s="120"/>
      <c r="G78" s="15"/>
    </row>
    <row r="79" spans="1:7" ht="46.5" hidden="1" customHeight="1" x14ac:dyDescent="0.4">
      <c r="A79" s="187" t="s">
        <v>223</v>
      </c>
      <c r="B79" s="136">
        <f>C79*$B$15</f>
        <v>125000</v>
      </c>
      <c r="C79" s="1533">
        <v>12.5</v>
      </c>
      <c r="D79" s="134"/>
      <c r="E79" s="121"/>
      <c r="F79" s="120"/>
      <c r="G79" s="15"/>
    </row>
    <row r="80" spans="1:7" ht="39" hidden="1" customHeight="1" x14ac:dyDescent="0.4">
      <c r="A80" s="10" t="s">
        <v>1</v>
      </c>
      <c r="B80" s="132">
        <f>C80*$B$15</f>
        <v>2400</v>
      </c>
      <c r="C80" s="1533">
        <f>[6]УЗИ!H176</f>
        <v>0.24</v>
      </c>
      <c r="D80" s="1536">
        <f>[6]УЗИ!I176</f>
        <v>0.02</v>
      </c>
      <c r="E80" s="121">
        <f>[6]УЗИ!K172</f>
        <v>9.2999999999999992E-3</v>
      </c>
      <c r="F80" s="120">
        <f>[6]УЗИ!K175</f>
        <v>1.4999999999999999E-2</v>
      </c>
      <c r="G80" s="15"/>
    </row>
    <row r="81" spans="1:8" ht="39" hidden="1" customHeight="1" thickBot="1" x14ac:dyDescent="0.45">
      <c r="A81" s="7" t="s">
        <v>0</v>
      </c>
      <c r="B81" s="128">
        <f>C81*$B$15</f>
        <v>127400</v>
      </c>
      <c r="C81" s="127">
        <f>SUM(C79:C80)</f>
        <v>12.74</v>
      </c>
      <c r="D81" s="1540">
        <f>SUM(D79:D80)</f>
        <v>0.02</v>
      </c>
      <c r="E81" s="121"/>
      <c r="F81" s="120"/>
      <c r="G81" s="15"/>
    </row>
    <row r="82" spans="1:8" ht="34.5" hidden="1" customHeight="1" x14ac:dyDescent="0.4">
      <c r="A82" s="187" t="s">
        <v>222</v>
      </c>
      <c r="B82" s="136">
        <f t="shared" ref="B82:B102" si="3">C82*$B$15</f>
        <v>33300</v>
      </c>
      <c r="C82" s="1533">
        <v>3.33</v>
      </c>
      <c r="D82" s="1552"/>
      <c r="E82" s="1557"/>
      <c r="F82" s="1558"/>
      <c r="G82" s="15"/>
    </row>
    <row r="83" spans="1:8" ht="34.5" hidden="1" customHeight="1" x14ac:dyDescent="0.4">
      <c r="A83" s="10" t="s">
        <v>1</v>
      </c>
      <c r="B83" s="132">
        <f t="shared" si="3"/>
        <v>800</v>
      </c>
      <c r="C83" s="1533">
        <f>[6]УЗИ!H204</f>
        <v>0.08</v>
      </c>
      <c r="D83" s="1536">
        <f>[6]УЗИ!I204</f>
        <v>0.01</v>
      </c>
      <c r="E83" s="1557"/>
      <c r="F83" s="1558"/>
      <c r="G83" s="15"/>
    </row>
    <row r="84" spans="1:8" ht="25.5" hidden="1" customHeight="1" thickBot="1" x14ac:dyDescent="0.45">
      <c r="A84" s="7" t="s">
        <v>0</v>
      </c>
      <c r="B84" s="128">
        <f t="shared" si="3"/>
        <v>34100</v>
      </c>
      <c r="C84" s="127">
        <f>SUM(C82:C83)</f>
        <v>3.41</v>
      </c>
      <c r="D84" s="1540">
        <f>SUM(D82:D83)</f>
        <v>0.01</v>
      </c>
      <c r="E84" s="1559"/>
      <c r="F84" s="1560"/>
      <c r="G84" s="15"/>
    </row>
    <row r="85" spans="1:8" ht="42" hidden="1" customHeight="1" x14ac:dyDescent="0.4">
      <c r="A85" s="187" t="s">
        <v>221</v>
      </c>
      <c r="B85" s="136">
        <f t="shared" si="3"/>
        <v>261200</v>
      </c>
      <c r="C85" s="1533">
        <v>26.12</v>
      </c>
      <c r="D85" s="1552"/>
      <c r="E85" s="1557"/>
      <c r="F85" s="1558"/>
      <c r="G85" s="15"/>
    </row>
    <row r="86" spans="1:8" ht="42" hidden="1" customHeight="1" x14ac:dyDescent="0.4">
      <c r="A86" s="10" t="s">
        <v>1</v>
      </c>
      <c r="B86" s="132">
        <f t="shared" si="3"/>
        <v>18900</v>
      </c>
      <c r="C86" s="1533">
        <f>[6]УЗИ!H212</f>
        <v>1.89</v>
      </c>
      <c r="D86" s="1536">
        <f>[6]УЗИ!I212</f>
        <v>0.19</v>
      </c>
      <c r="E86" s="121">
        <f>[6]УЗИ!K208</f>
        <v>0.16439999999999999</v>
      </c>
      <c r="F86" s="120">
        <f>[6]УЗИ!K210</f>
        <v>2.1299999999999999E-2</v>
      </c>
      <c r="G86" s="22"/>
      <c r="H86" s="210"/>
    </row>
    <row r="87" spans="1:8" ht="35.25" hidden="1" customHeight="1" thickBot="1" x14ac:dyDescent="0.45">
      <c r="A87" s="7" t="s">
        <v>0</v>
      </c>
      <c r="B87" s="128">
        <f t="shared" si="3"/>
        <v>280100</v>
      </c>
      <c r="C87" s="127">
        <f>SUM(C85:C86)</f>
        <v>28.01</v>
      </c>
      <c r="D87" s="209">
        <f>SUM(D85:D86)</f>
        <v>0.19</v>
      </c>
      <c r="E87" s="1559"/>
      <c r="F87" s="1560"/>
      <c r="G87" s="22"/>
    </row>
    <row r="88" spans="1:8" ht="50.25" hidden="1" customHeight="1" x14ac:dyDescent="0.4">
      <c r="A88" s="187" t="s">
        <v>220</v>
      </c>
      <c r="B88" s="221"/>
      <c r="C88" s="1572">
        <f>C85</f>
        <v>26.12</v>
      </c>
      <c r="D88" s="1573"/>
      <c r="E88" s="1574"/>
      <c r="F88" s="1560"/>
      <c r="G88" s="15"/>
      <c r="H88" s="14">
        <v>3</v>
      </c>
    </row>
    <row r="89" spans="1:8" ht="39" hidden="1" customHeight="1" x14ac:dyDescent="0.4">
      <c r="A89" s="10" t="s">
        <v>1</v>
      </c>
      <c r="B89" s="221"/>
      <c r="C89" s="1572">
        <f>[6]УЗИ!H226</f>
        <v>0.26</v>
      </c>
      <c r="D89" s="1575">
        <f>[6]УЗИ!I226</f>
        <v>0.03</v>
      </c>
      <c r="E89" s="1574">
        <f>[6]УЗИ!K223</f>
        <v>2.3E-2</v>
      </c>
      <c r="F89" s="1560">
        <f>[6]УЗИ!K224</f>
        <v>5.0000000000000001E-3</v>
      </c>
      <c r="G89" s="15"/>
    </row>
    <row r="90" spans="1:8" ht="36.75" hidden="1" customHeight="1" thickBot="1" x14ac:dyDescent="0.45">
      <c r="A90" s="7" t="s">
        <v>0</v>
      </c>
      <c r="B90" s="221"/>
      <c r="C90" s="127">
        <f>C88+C89</f>
        <v>26.380000000000003</v>
      </c>
      <c r="D90" s="209"/>
      <c r="E90" s="1559"/>
      <c r="F90" s="1560"/>
      <c r="G90" s="15"/>
    </row>
    <row r="91" spans="1:8" ht="40.5" hidden="1" customHeight="1" x14ac:dyDescent="0.4">
      <c r="A91" s="187" t="s">
        <v>219</v>
      </c>
      <c r="B91" s="136">
        <f t="shared" si="3"/>
        <v>37000</v>
      </c>
      <c r="C91" s="1533">
        <v>3.7</v>
      </c>
      <c r="D91" s="1552"/>
      <c r="E91" s="1557"/>
      <c r="F91" s="1558"/>
      <c r="G91" s="15"/>
      <c r="H91" s="15"/>
    </row>
    <row r="92" spans="1:8" ht="39.75" hidden="1" customHeight="1" x14ac:dyDescent="0.4">
      <c r="A92" s="10" t="s">
        <v>1</v>
      </c>
      <c r="B92" s="132">
        <f t="shared" si="3"/>
        <v>900</v>
      </c>
      <c r="C92" s="1576">
        <f>[6]УЗИ!H237</f>
        <v>0.09</v>
      </c>
      <c r="D92" s="1577">
        <f>[6]УЗИ!I237</f>
        <v>0.01</v>
      </c>
      <c r="E92" s="88">
        <f>[6]УЗИ!K231</f>
        <v>6.4999999999999997E-3</v>
      </c>
      <c r="F92" s="88">
        <f>[6]УЗИ!K235</f>
        <v>1.5E-3</v>
      </c>
      <c r="G92" s="15"/>
    </row>
    <row r="93" spans="1:8" ht="39" hidden="1" customHeight="1" thickBot="1" x14ac:dyDescent="0.45">
      <c r="A93" s="7" t="s">
        <v>0</v>
      </c>
      <c r="B93" s="128">
        <f t="shared" si="3"/>
        <v>37900</v>
      </c>
      <c r="C93" s="127">
        <f>SUM(C91:C92)</f>
        <v>3.79</v>
      </c>
      <c r="D93" s="1540">
        <f>SUM(D91:D92)</f>
        <v>0.01</v>
      </c>
      <c r="E93" s="1559"/>
      <c r="F93" s="1560"/>
      <c r="G93" s="209"/>
    </row>
    <row r="94" spans="1:8" ht="41.25" hidden="1" customHeight="1" x14ac:dyDescent="0.4">
      <c r="A94" s="220" t="s">
        <v>218</v>
      </c>
      <c r="B94" s="136">
        <f t="shared" si="3"/>
        <v>134000</v>
      </c>
      <c r="C94" s="1533">
        <v>13.4</v>
      </c>
      <c r="D94" s="1552"/>
      <c r="E94" s="1578"/>
      <c r="F94" s="1578"/>
      <c r="G94" s="172"/>
    </row>
    <row r="95" spans="1:8" ht="34.5" hidden="1" customHeight="1" x14ac:dyDescent="0.4">
      <c r="A95" s="10" t="s">
        <v>1</v>
      </c>
      <c r="B95" s="132">
        <f t="shared" si="3"/>
        <v>2400</v>
      </c>
      <c r="C95" s="1533">
        <f>[6]УЗИ!H251</f>
        <v>0.24</v>
      </c>
      <c r="D95" s="1536">
        <f>[6]УЗИ!I251</f>
        <v>0.02</v>
      </c>
      <c r="E95" s="1579">
        <f>[6]УЗИ!K247</f>
        <v>9.2999999999999992E-3</v>
      </c>
      <c r="F95" s="1580">
        <f>[6]УЗИ!K250</f>
        <v>1.4999999999999999E-2</v>
      </c>
      <c r="G95" s="172"/>
    </row>
    <row r="96" spans="1:8" ht="30.75" hidden="1" customHeight="1" thickBot="1" x14ac:dyDescent="0.45">
      <c r="A96" s="7" t="s">
        <v>0</v>
      </c>
      <c r="B96" s="128">
        <f t="shared" si="3"/>
        <v>136400</v>
      </c>
      <c r="C96" s="127">
        <f>SUM(C94:C95)</f>
        <v>13.64</v>
      </c>
      <c r="D96" s="1540">
        <f>SUM(D94:D95)</f>
        <v>0.02</v>
      </c>
      <c r="E96" s="1559"/>
      <c r="F96" s="1560"/>
      <c r="G96" s="209"/>
    </row>
    <row r="97" spans="1:7" ht="48.75" hidden="1" customHeight="1" x14ac:dyDescent="0.4">
      <c r="A97" s="218" t="s">
        <v>217</v>
      </c>
      <c r="B97" s="136">
        <f t="shared" si="3"/>
        <v>53600</v>
      </c>
      <c r="C97" s="1533">
        <v>5.36</v>
      </c>
      <c r="D97" s="1552"/>
      <c r="E97" s="1557"/>
      <c r="F97" s="1558"/>
      <c r="G97" s="172"/>
    </row>
    <row r="98" spans="1:7" ht="36.75" hidden="1" customHeight="1" x14ac:dyDescent="0.4">
      <c r="A98" s="10" t="s">
        <v>1</v>
      </c>
      <c r="B98" s="132">
        <f t="shared" si="3"/>
        <v>7200</v>
      </c>
      <c r="C98" s="1533">
        <f>[6]УЗИ!H260</f>
        <v>0.72</v>
      </c>
      <c r="D98" s="1536">
        <f>[6]УЗИ!I260</f>
        <v>7.0000000000000007E-2</v>
      </c>
      <c r="E98" s="121">
        <f>[6]УЗИ!K255</f>
        <v>6.3700000000000007E-2</v>
      </c>
      <c r="F98" s="120">
        <f>[6]УЗИ!K257</f>
        <v>5.4000000000000003E-3</v>
      </c>
      <c r="G98" s="172"/>
    </row>
    <row r="99" spans="1:7" ht="33.75" hidden="1" customHeight="1" thickBot="1" x14ac:dyDescent="0.45">
      <c r="A99" s="7" t="s">
        <v>0</v>
      </c>
      <c r="B99" s="128">
        <f t="shared" si="3"/>
        <v>60800</v>
      </c>
      <c r="C99" s="127">
        <f>SUM(C97:C98)</f>
        <v>6.08</v>
      </c>
      <c r="D99" s="1540">
        <f>SUM(D97:D98)</f>
        <v>7.0000000000000007E-2</v>
      </c>
      <c r="E99" s="1559"/>
      <c r="F99" s="1560"/>
      <c r="G99" s="209"/>
    </row>
    <row r="100" spans="1:7" ht="54.75" hidden="1" customHeight="1" x14ac:dyDescent="0.4">
      <c r="A100" s="218" t="s">
        <v>216</v>
      </c>
      <c r="B100" s="136">
        <f t="shared" si="3"/>
        <v>147000</v>
      </c>
      <c r="C100" s="127">
        <v>14.7</v>
      </c>
      <c r="D100" s="1581"/>
      <c r="E100" s="1559"/>
      <c r="F100" s="1560"/>
      <c r="G100" s="209"/>
    </row>
    <row r="101" spans="1:7" ht="31.5" hidden="1" customHeight="1" x14ac:dyDescent="0.4">
      <c r="A101" s="10" t="s">
        <v>1</v>
      </c>
      <c r="B101" s="132">
        <f t="shared" si="3"/>
        <v>7100</v>
      </c>
      <c r="C101" s="1576">
        <f>[6]УЗИ!H279</f>
        <v>0.71</v>
      </c>
      <c r="D101" s="1582">
        <f>[6]УЗИ!I279</f>
        <v>7.0000000000000007E-2</v>
      </c>
      <c r="E101" s="114">
        <f>[6]УЗИ!K275</f>
        <v>5.8900000000000001E-2</v>
      </c>
      <c r="F101" s="114">
        <f>[6]УЗИ!K274</f>
        <v>1.0200000000000001E-2</v>
      </c>
      <c r="G101" s="15"/>
    </row>
    <row r="102" spans="1:7" ht="30" hidden="1" customHeight="1" thickBot="1" x14ac:dyDescent="0.45">
      <c r="A102" s="7" t="s">
        <v>0</v>
      </c>
      <c r="B102" s="128">
        <f t="shared" si="3"/>
        <v>154100</v>
      </c>
      <c r="C102" s="127">
        <f>SUM(C100:C101)</f>
        <v>15.41</v>
      </c>
      <c r="D102" s="1540">
        <f>SUM(D100:D101)</f>
        <v>7.0000000000000007E-2</v>
      </c>
      <c r="E102" s="1559"/>
      <c r="F102" s="1560"/>
      <c r="G102" s="209"/>
    </row>
    <row r="103" spans="1:7" ht="27.75" hidden="1" thickBot="1" x14ac:dyDescent="0.4">
      <c r="A103" s="191" t="s">
        <v>44</v>
      </c>
      <c r="B103" s="214"/>
      <c r="C103" s="1529"/>
      <c r="D103" s="1530"/>
      <c r="E103" s="121"/>
      <c r="F103" s="120"/>
      <c r="G103" s="212"/>
    </row>
    <row r="104" spans="1:7" ht="31.5" hidden="1" customHeight="1" x14ac:dyDescent="0.4">
      <c r="A104" s="137" t="s">
        <v>215</v>
      </c>
      <c r="B104" s="136">
        <f t="shared" ref="B104:B167" si="4">C104*$B$15</f>
        <v>15300</v>
      </c>
      <c r="C104" s="135">
        <v>1.53</v>
      </c>
      <c r="D104" s="134"/>
      <c r="E104" s="121"/>
      <c r="F104" s="120"/>
      <c r="G104" s="133"/>
    </row>
    <row r="105" spans="1:7" ht="33.75" hidden="1" customHeight="1" x14ac:dyDescent="0.4">
      <c r="A105" s="10" t="s">
        <v>1</v>
      </c>
      <c r="B105" s="132">
        <f t="shared" si="4"/>
        <v>0</v>
      </c>
      <c r="C105" s="1583">
        <f>[6]массаж!H15</f>
        <v>0</v>
      </c>
      <c r="D105" s="1584"/>
      <c r="E105" s="1585"/>
      <c r="F105" s="120"/>
      <c r="G105" s="133"/>
    </row>
    <row r="106" spans="1:7" ht="28.5" hidden="1" thickBot="1" x14ac:dyDescent="0.45">
      <c r="A106" s="7" t="s">
        <v>0</v>
      </c>
      <c r="B106" s="128">
        <f t="shared" si="4"/>
        <v>15300</v>
      </c>
      <c r="C106" s="127">
        <f>SUM(C104:C105)</f>
        <v>1.53</v>
      </c>
      <c r="D106" s="126">
        <f>SUM(D104:D105)</f>
        <v>0</v>
      </c>
      <c r="E106" s="108"/>
      <c r="F106" s="107"/>
      <c r="G106" s="125"/>
    </row>
    <row r="107" spans="1:7" ht="33" hidden="1" customHeight="1" x14ac:dyDescent="0.4">
      <c r="A107" s="137" t="s">
        <v>214</v>
      </c>
      <c r="B107" s="136">
        <f t="shared" si="4"/>
        <v>30500</v>
      </c>
      <c r="C107" s="135">
        <v>3.05</v>
      </c>
      <c r="D107" s="134"/>
      <c r="E107" s="121"/>
      <c r="F107" s="120"/>
      <c r="G107" s="133"/>
    </row>
    <row r="108" spans="1:7" ht="33" hidden="1" customHeight="1" x14ac:dyDescent="0.4">
      <c r="A108" s="10" t="s">
        <v>1</v>
      </c>
      <c r="B108" s="132">
        <f t="shared" si="4"/>
        <v>2500</v>
      </c>
      <c r="C108" s="1586">
        <f>[6]массаж!H19</f>
        <v>0.25</v>
      </c>
      <c r="D108" s="1584">
        <f>[6]массаж!I19</f>
        <v>0.02</v>
      </c>
      <c r="E108" s="1585">
        <f>[6]массаж!I18</f>
        <v>2.3199999999999998E-2</v>
      </c>
      <c r="F108" s="120">
        <v>0</v>
      </c>
      <c r="G108" s="133"/>
    </row>
    <row r="109" spans="1:7" ht="28.5" hidden="1" thickBot="1" x14ac:dyDescent="0.45">
      <c r="A109" s="7" t="s">
        <v>0</v>
      </c>
      <c r="B109" s="128">
        <f t="shared" si="4"/>
        <v>33000</v>
      </c>
      <c r="C109" s="127">
        <f>SUM(C107:C108)</f>
        <v>3.3</v>
      </c>
      <c r="D109" s="126">
        <f>SUM(D107:D108)</f>
        <v>0.02</v>
      </c>
      <c r="E109" s="108"/>
      <c r="F109" s="107"/>
      <c r="G109" s="125"/>
    </row>
    <row r="110" spans="1:7" ht="28.5" hidden="1" thickBot="1" x14ac:dyDescent="0.45">
      <c r="A110" s="137" t="s">
        <v>213</v>
      </c>
      <c r="B110" s="136">
        <f t="shared" si="4"/>
        <v>22900</v>
      </c>
      <c r="C110" s="135">
        <v>2.29</v>
      </c>
      <c r="D110" s="134"/>
      <c r="E110" s="121"/>
      <c r="F110" s="120"/>
      <c r="G110" s="133"/>
    </row>
    <row r="111" spans="1:7" ht="33" hidden="1" customHeight="1" x14ac:dyDescent="0.4">
      <c r="A111" s="10" t="s">
        <v>1</v>
      </c>
      <c r="B111" s="132">
        <f t="shared" si="4"/>
        <v>1900</v>
      </c>
      <c r="C111" s="1586">
        <f>[6]массаж!H23</f>
        <v>0.19</v>
      </c>
      <c r="D111" s="1584">
        <f>[6]массаж!I23</f>
        <v>0.02</v>
      </c>
      <c r="E111" s="1585">
        <f>[6]массаж!I22</f>
        <v>1.7399999999999999E-2</v>
      </c>
      <c r="F111" s="120">
        <v>0</v>
      </c>
      <c r="G111" s="133"/>
    </row>
    <row r="112" spans="1:7" ht="34.5" hidden="1" customHeight="1" thickBot="1" x14ac:dyDescent="0.45">
      <c r="A112" s="7" t="s">
        <v>0</v>
      </c>
      <c r="B112" s="128">
        <f t="shared" si="4"/>
        <v>24800</v>
      </c>
      <c r="C112" s="127">
        <f>SUM(C110:C111)</f>
        <v>2.48</v>
      </c>
      <c r="D112" s="126">
        <f>SUM(D110:D111)</f>
        <v>0.02</v>
      </c>
      <c r="E112" s="108"/>
      <c r="F112" s="107"/>
      <c r="G112" s="125"/>
    </row>
    <row r="113" spans="1:8" ht="37.5" hidden="1" customHeight="1" x14ac:dyDescent="0.4">
      <c r="A113" s="137" t="s">
        <v>212</v>
      </c>
      <c r="B113" s="136">
        <f t="shared" si="4"/>
        <v>22900</v>
      </c>
      <c r="C113" s="135">
        <v>2.29</v>
      </c>
      <c r="D113" s="134"/>
      <c r="E113" s="121"/>
      <c r="F113" s="120"/>
      <c r="G113" s="133"/>
    </row>
    <row r="114" spans="1:8" ht="37.5" hidden="1" customHeight="1" x14ac:dyDescent="0.4">
      <c r="A114" s="10" t="s">
        <v>1</v>
      </c>
      <c r="B114" s="132">
        <f t="shared" si="4"/>
        <v>1900</v>
      </c>
      <c r="C114" s="1586">
        <f>[6]массаж!H27</f>
        <v>0.19</v>
      </c>
      <c r="D114" s="1584">
        <f>[6]массаж!I27</f>
        <v>0.02</v>
      </c>
      <c r="E114" s="114">
        <f>[6]массаж!I26</f>
        <v>1.7399999999999999E-2</v>
      </c>
      <c r="F114" s="120">
        <v>0</v>
      </c>
      <c r="G114" s="133"/>
    </row>
    <row r="115" spans="1:8" ht="28.5" hidden="1" thickBot="1" x14ac:dyDescent="0.45">
      <c r="A115" s="7" t="s">
        <v>0</v>
      </c>
      <c r="B115" s="128">
        <f t="shared" si="4"/>
        <v>24800</v>
      </c>
      <c r="C115" s="127">
        <f>SUM(C113:C114)</f>
        <v>2.48</v>
      </c>
      <c r="D115" s="126">
        <f>SUM(D113:D114)</f>
        <v>0.02</v>
      </c>
      <c r="E115" s="108"/>
      <c r="F115" s="107"/>
      <c r="G115" s="125"/>
    </row>
    <row r="116" spans="1:8" ht="31.5" hidden="1" customHeight="1" x14ac:dyDescent="0.4">
      <c r="A116" s="137" t="s">
        <v>211</v>
      </c>
      <c r="B116" s="136">
        <f t="shared" si="4"/>
        <v>15300</v>
      </c>
      <c r="C116" s="135">
        <v>1.53</v>
      </c>
      <c r="D116" s="134"/>
      <c r="E116" s="121"/>
      <c r="F116" s="120"/>
      <c r="G116" s="133"/>
    </row>
    <row r="117" spans="1:8" ht="36.75" hidden="1" customHeight="1" x14ac:dyDescent="0.4">
      <c r="A117" s="10" t="s">
        <v>1</v>
      </c>
      <c r="B117" s="132">
        <f t="shared" si="4"/>
        <v>1900</v>
      </c>
      <c r="C117" s="1586">
        <f>[6]массаж!H31</f>
        <v>0.19</v>
      </c>
      <c r="D117" s="1587">
        <f>[6]массаж!I31</f>
        <v>0.02</v>
      </c>
      <c r="E117" s="1585">
        <f>[6]массаж!I30</f>
        <v>1.7399999999999999E-2</v>
      </c>
      <c r="F117" s="120">
        <v>0</v>
      </c>
      <c r="G117" s="133"/>
    </row>
    <row r="118" spans="1:8" ht="28.5" hidden="1" thickBot="1" x14ac:dyDescent="0.45">
      <c r="A118" s="7" t="s">
        <v>0</v>
      </c>
      <c r="B118" s="128">
        <f t="shared" si="4"/>
        <v>17200</v>
      </c>
      <c r="C118" s="127">
        <f>SUM(C116:C117)</f>
        <v>1.72</v>
      </c>
      <c r="D118" s="126">
        <f>SUM(D116:D117)</f>
        <v>0.02</v>
      </c>
      <c r="E118" s="108"/>
      <c r="F118" s="107"/>
      <c r="G118" s="125"/>
    </row>
    <row r="119" spans="1:8" ht="28.5" hidden="1" thickBot="1" x14ac:dyDescent="0.45">
      <c r="A119" s="137" t="s">
        <v>210</v>
      </c>
      <c r="B119" s="136">
        <f t="shared" si="4"/>
        <v>15300</v>
      </c>
      <c r="C119" s="135">
        <v>1.53</v>
      </c>
      <c r="D119" s="134"/>
      <c r="E119" s="121"/>
      <c r="F119" s="120"/>
      <c r="G119" s="133"/>
    </row>
    <row r="120" spans="1:8" ht="35.25" hidden="1" customHeight="1" x14ac:dyDescent="0.4">
      <c r="A120" s="10" t="s">
        <v>1</v>
      </c>
      <c r="B120" s="132">
        <f t="shared" si="4"/>
        <v>1900</v>
      </c>
      <c r="C120" s="1586">
        <f>[6]массаж!H35</f>
        <v>0.19</v>
      </c>
      <c r="D120" s="1584">
        <f>[6]массаж!I35</f>
        <v>0.02</v>
      </c>
      <c r="E120" s="1585">
        <f>[6]массаж!I34</f>
        <v>1.7399999999999999E-2</v>
      </c>
      <c r="F120" s="120">
        <v>0</v>
      </c>
      <c r="G120" s="133"/>
    </row>
    <row r="121" spans="1:8" ht="36" hidden="1" customHeight="1" thickBot="1" x14ac:dyDescent="0.45">
      <c r="A121" s="7" t="s">
        <v>0</v>
      </c>
      <c r="B121" s="128">
        <f t="shared" si="4"/>
        <v>17200</v>
      </c>
      <c r="C121" s="127">
        <f>SUM(C119:C120)</f>
        <v>1.72</v>
      </c>
      <c r="D121" s="126">
        <f>SUM(D119:D120)</f>
        <v>0.02</v>
      </c>
      <c r="E121" s="108"/>
      <c r="F121" s="107"/>
      <c r="G121" s="125"/>
    </row>
    <row r="122" spans="1:8" ht="35.25" hidden="1" customHeight="1" x14ac:dyDescent="0.4">
      <c r="A122" s="137" t="s">
        <v>209</v>
      </c>
      <c r="B122" s="136">
        <f t="shared" si="4"/>
        <v>15300</v>
      </c>
      <c r="C122" s="135">
        <v>1.53</v>
      </c>
      <c r="D122" s="134"/>
      <c r="E122" s="121"/>
      <c r="F122" s="120"/>
      <c r="G122" s="133"/>
    </row>
    <row r="123" spans="1:8" ht="35.25" hidden="1" customHeight="1" x14ac:dyDescent="0.4">
      <c r="A123" s="10" t="s">
        <v>1</v>
      </c>
      <c r="B123" s="132">
        <f t="shared" si="4"/>
        <v>1900</v>
      </c>
      <c r="C123" s="1586">
        <f>[6]массаж!H39</f>
        <v>0.19</v>
      </c>
      <c r="D123" s="1584">
        <f>[6]массаж!I39</f>
        <v>0.02</v>
      </c>
      <c r="E123" s="1585">
        <f>[6]массаж!I38</f>
        <v>1.7399999999999999E-2</v>
      </c>
      <c r="F123" s="120">
        <v>0</v>
      </c>
      <c r="G123" s="133"/>
    </row>
    <row r="124" spans="1:8" ht="37.5" hidden="1" customHeight="1" thickBot="1" x14ac:dyDescent="0.45">
      <c r="A124" s="7" t="s">
        <v>0</v>
      </c>
      <c r="B124" s="128">
        <f t="shared" si="4"/>
        <v>17200</v>
      </c>
      <c r="C124" s="127">
        <f>SUM(C122:C123)</f>
        <v>1.72</v>
      </c>
      <c r="D124" s="126">
        <f>SUM(D122:D123)</f>
        <v>0.02</v>
      </c>
      <c r="E124" s="108"/>
      <c r="F124" s="107"/>
      <c r="G124" s="125"/>
    </row>
    <row r="125" spans="1:8" ht="39" hidden="1" customHeight="1" x14ac:dyDescent="0.4">
      <c r="A125" s="137" t="s">
        <v>208</v>
      </c>
      <c r="B125" s="136">
        <f t="shared" si="4"/>
        <v>15300</v>
      </c>
      <c r="C125" s="135">
        <v>1.53</v>
      </c>
      <c r="D125" s="134"/>
      <c r="E125" s="121"/>
      <c r="F125" s="120"/>
      <c r="G125" s="133"/>
      <c r="H125" s="14">
        <v>4</v>
      </c>
    </row>
    <row r="126" spans="1:8" ht="33.75" hidden="1" customHeight="1" x14ac:dyDescent="0.4">
      <c r="A126" s="10" t="s">
        <v>1</v>
      </c>
      <c r="B126" s="132">
        <f t="shared" si="4"/>
        <v>0</v>
      </c>
      <c r="C126" s="1583">
        <f>[6]массаж!H43</f>
        <v>0</v>
      </c>
      <c r="D126" s="1584">
        <v>0</v>
      </c>
      <c r="E126" s="1585">
        <v>0</v>
      </c>
      <c r="F126" s="120">
        <v>0</v>
      </c>
      <c r="G126" s="133"/>
    </row>
    <row r="127" spans="1:8" ht="34.5" hidden="1" customHeight="1" thickBot="1" x14ac:dyDescent="0.45">
      <c r="A127" s="7" t="s">
        <v>0</v>
      </c>
      <c r="B127" s="128">
        <f t="shared" si="4"/>
        <v>15300</v>
      </c>
      <c r="C127" s="127">
        <f>SUM(C125:C126)</f>
        <v>1.53</v>
      </c>
      <c r="D127" s="126">
        <f>SUM(D125:D126)</f>
        <v>0</v>
      </c>
      <c r="E127" s="108"/>
      <c r="F127" s="107"/>
      <c r="G127" s="125"/>
    </row>
    <row r="128" spans="1:8" ht="35.25" hidden="1" customHeight="1" x14ac:dyDescent="0.4">
      <c r="A128" s="137" t="s">
        <v>207</v>
      </c>
      <c r="B128" s="136">
        <f t="shared" si="4"/>
        <v>15300</v>
      </c>
      <c r="C128" s="135">
        <v>1.53</v>
      </c>
      <c r="D128" s="134"/>
      <c r="E128" s="121"/>
      <c r="F128" s="120"/>
      <c r="G128" s="133"/>
    </row>
    <row r="129" spans="1:7" ht="33" hidden="1" customHeight="1" x14ac:dyDescent="0.4">
      <c r="A129" s="10" t="s">
        <v>1</v>
      </c>
      <c r="B129" s="132">
        <f t="shared" si="4"/>
        <v>1900</v>
      </c>
      <c r="C129" s="1586">
        <f>[6]массаж!H47</f>
        <v>0.19</v>
      </c>
      <c r="D129" s="1584">
        <f>[6]массаж!I47</f>
        <v>0.02</v>
      </c>
      <c r="E129" s="1585">
        <f>[6]массаж!I46</f>
        <v>1.7399999999999999E-2</v>
      </c>
      <c r="F129" s="120">
        <v>0</v>
      </c>
      <c r="G129" s="133"/>
    </row>
    <row r="130" spans="1:7" ht="33.75" hidden="1" customHeight="1" thickBot="1" x14ac:dyDescent="0.45">
      <c r="A130" s="7" t="s">
        <v>0</v>
      </c>
      <c r="B130" s="128">
        <f t="shared" si="4"/>
        <v>17200</v>
      </c>
      <c r="C130" s="127">
        <f>SUM(C128:C129)</f>
        <v>1.72</v>
      </c>
      <c r="D130" s="126">
        <f>SUM(D128:D129)</f>
        <v>0.02</v>
      </c>
      <c r="E130" s="108"/>
      <c r="F130" s="107"/>
      <c r="G130" s="125"/>
    </row>
    <row r="131" spans="1:7" ht="33.75" hidden="1" customHeight="1" x14ac:dyDescent="0.4">
      <c r="A131" s="137" t="s">
        <v>206</v>
      </c>
      <c r="B131" s="136">
        <f t="shared" si="4"/>
        <v>15300</v>
      </c>
      <c r="C131" s="135">
        <v>1.53</v>
      </c>
      <c r="D131" s="134"/>
      <c r="E131" s="121"/>
      <c r="F131" s="120"/>
      <c r="G131" s="133"/>
    </row>
    <row r="132" spans="1:7" ht="36.75" hidden="1" customHeight="1" x14ac:dyDescent="0.4">
      <c r="A132" s="10" t="s">
        <v>1</v>
      </c>
      <c r="B132" s="132">
        <f t="shared" si="4"/>
        <v>1900</v>
      </c>
      <c r="C132" s="1586">
        <f>[6]массаж!H51</f>
        <v>0.19</v>
      </c>
      <c r="D132" s="1584">
        <f>[6]массаж!I51</f>
        <v>0.02</v>
      </c>
      <c r="E132" s="1585">
        <f>[6]массаж!I50</f>
        <v>1.7399999999999999E-2</v>
      </c>
      <c r="F132" s="120">
        <v>0</v>
      </c>
      <c r="G132" s="133"/>
    </row>
    <row r="133" spans="1:7" ht="38.25" hidden="1" customHeight="1" thickBot="1" x14ac:dyDescent="0.45">
      <c r="A133" s="7" t="s">
        <v>0</v>
      </c>
      <c r="B133" s="128">
        <f t="shared" si="4"/>
        <v>17200</v>
      </c>
      <c r="C133" s="127">
        <f>SUM(C131:C132)</f>
        <v>1.72</v>
      </c>
      <c r="D133" s="126">
        <f>SUM(D131:D132)</f>
        <v>0.02</v>
      </c>
      <c r="E133" s="108"/>
      <c r="F133" s="107"/>
      <c r="G133" s="125"/>
    </row>
    <row r="134" spans="1:7" ht="37.5" hidden="1" customHeight="1" x14ac:dyDescent="0.4">
      <c r="A134" s="137" t="s">
        <v>205</v>
      </c>
      <c r="B134" s="136">
        <f t="shared" si="4"/>
        <v>15300</v>
      </c>
      <c r="C134" s="135">
        <v>1.53</v>
      </c>
      <c r="D134" s="134"/>
      <c r="E134" s="121"/>
      <c r="F134" s="120"/>
      <c r="G134" s="133"/>
    </row>
    <row r="135" spans="1:7" ht="35.25" hidden="1" customHeight="1" x14ac:dyDescent="0.4">
      <c r="A135" s="10" t="s">
        <v>1</v>
      </c>
      <c r="B135" s="132">
        <f t="shared" si="4"/>
        <v>1900</v>
      </c>
      <c r="C135" s="1586">
        <f>[6]массаж!H55</f>
        <v>0.19</v>
      </c>
      <c r="D135" s="1584">
        <f>[6]массаж!I55</f>
        <v>0.02</v>
      </c>
      <c r="E135" s="1585">
        <f>[6]массаж!I54</f>
        <v>1.7399999999999999E-2</v>
      </c>
      <c r="F135" s="120">
        <v>0</v>
      </c>
      <c r="G135" s="133"/>
    </row>
    <row r="136" spans="1:7" ht="33.75" hidden="1" customHeight="1" thickBot="1" x14ac:dyDescent="0.45">
      <c r="A136" s="7" t="s">
        <v>0</v>
      </c>
      <c r="B136" s="128">
        <f t="shared" si="4"/>
        <v>17200</v>
      </c>
      <c r="C136" s="127">
        <f>SUM(C134:C135)</f>
        <v>1.72</v>
      </c>
      <c r="D136" s="126">
        <f>SUM(D134:D135)</f>
        <v>0.02</v>
      </c>
      <c r="E136" s="108"/>
      <c r="F136" s="107"/>
      <c r="G136" s="125"/>
    </row>
    <row r="137" spans="1:7" ht="31.5" hidden="1" customHeight="1" x14ac:dyDescent="0.4">
      <c r="A137" s="137" t="s">
        <v>204</v>
      </c>
      <c r="B137" s="136">
        <f t="shared" si="4"/>
        <v>22900</v>
      </c>
      <c r="C137" s="135">
        <v>2.29</v>
      </c>
      <c r="D137" s="134"/>
      <c r="E137" s="121"/>
      <c r="F137" s="120"/>
      <c r="G137" s="133"/>
    </row>
    <row r="138" spans="1:7" ht="28.5" hidden="1" thickBot="1" x14ac:dyDescent="0.45">
      <c r="A138" s="10" t="s">
        <v>1</v>
      </c>
      <c r="B138" s="132">
        <f t="shared" si="4"/>
        <v>1900</v>
      </c>
      <c r="C138" s="1586">
        <f>[6]массаж!H59</f>
        <v>0.19</v>
      </c>
      <c r="D138" s="1584">
        <f>[6]массаж!I59</f>
        <v>0.02</v>
      </c>
      <c r="E138" s="1585">
        <f>[6]массаж!I58</f>
        <v>1.7399999999999999E-2</v>
      </c>
      <c r="F138" s="120">
        <v>0</v>
      </c>
      <c r="G138" s="133"/>
    </row>
    <row r="139" spans="1:7" ht="28.5" hidden="1" thickBot="1" x14ac:dyDescent="0.45">
      <c r="A139" s="7" t="s">
        <v>0</v>
      </c>
      <c r="B139" s="128">
        <f t="shared" si="4"/>
        <v>24800</v>
      </c>
      <c r="C139" s="127">
        <f>SUM(C137:C138)</f>
        <v>2.48</v>
      </c>
      <c r="D139" s="126">
        <f>SUM(D137:D138)</f>
        <v>0.02</v>
      </c>
      <c r="E139" s="108"/>
      <c r="F139" s="107"/>
      <c r="G139" s="125"/>
    </row>
    <row r="140" spans="1:7" ht="33.75" hidden="1" customHeight="1" x14ac:dyDescent="0.4">
      <c r="A140" s="137" t="s">
        <v>203</v>
      </c>
      <c r="B140" s="136">
        <f t="shared" si="4"/>
        <v>30500</v>
      </c>
      <c r="C140" s="135">
        <v>3.05</v>
      </c>
      <c r="D140" s="134"/>
      <c r="E140" s="121"/>
      <c r="F140" s="120"/>
      <c r="G140" s="133"/>
    </row>
    <row r="141" spans="1:7" ht="35.25" hidden="1" customHeight="1" x14ac:dyDescent="0.4">
      <c r="A141" s="10" t="s">
        <v>1</v>
      </c>
      <c r="B141" s="132">
        <f t="shared" si="4"/>
        <v>3100</v>
      </c>
      <c r="C141" s="1586">
        <f>[6]массаж!H63</f>
        <v>0.31</v>
      </c>
      <c r="D141" s="1584">
        <f>[6]массаж!I63</f>
        <v>0.03</v>
      </c>
      <c r="E141" s="1585">
        <f>[6]массаж!I62</f>
        <v>2.9000000000000001E-2</v>
      </c>
      <c r="F141" s="120">
        <v>0</v>
      </c>
      <c r="G141" s="133"/>
    </row>
    <row r="142" spans="1:7" ht="37.5" hidden="1" customHeight="1" thickBot="1" x14ac:dyDescent="0.45">
      <c r="A142" s="7" t="s">
        <v>0</v>
      </c>
      <c r="B142" s="128">
        <f t="shared" si="4"/>
        <v>33600</v>
      </c>
      <c r="C142" s="127">
        <f>SUM(C140:C141)</f>
        <v>3.36</v>
      </c>
      <c r="D142" s="126">
        <f>SUM(D140:D141)</f>
        <v>0.03</v>
      </c>
      <c r="E142" s="108"/>
      <c r="F142" s="107"/>
      <c r="G142" s="125"/>
    </row>
    <row r="143" spans="1:7" ht="37.5" hidden="1" customHeight="1" x14ac:dyDescent="0.4">
      <c r="A143" s="137" t="s">
        <v>202</v>
      </c>
      <c r="B143" s="136">
        <f t="shared" si="4"/>
        <v>38100</v>
      </c>
      <c r="C143" s="135">
        <v>3.81</v>
      </c>
      <c r="D143" s="134"/>
      <c r="E143" s="121"/>
      <c r="F143" s="120"/>
      <c r="G143" s="133"/>
    </row>
    <row r="144" spans="1:7" ht="33" hidden="1" customHeight="1" x14ac:dyDescent="0.4">
      <c r="A144" s="10" t="s">
        <v>1</v>
      </c>
      <c r="B144" s="132">
        <f t="shared" si="4"/>
        <v>3100</v>
      </c>
      <c r="C144" s="1586">
        <f>[6]массаж!H67</f>
        <v>0.31</v>
      </c>
      <c r="D144" s="1584">
        <f>[6]массаж!I67</f>
        <v>0.03</v>
      </c>
      <c r="E144" s="1585">
        <f>[6]массаж!I66</f>
        <v>2.9000000000000001E-2</v>
      </c>
      <c r="F144" s="120">
        <v>0</v>
      </c>
      <c r="G144" s="133"/>
    </row>
    <row r="145" spans="1:8" ht="38.25" hidden="1" customHeight="1" thickBot="1" x14ac:dyDescent="0.45">
      <c r="A145" s="7" t="s">
        <v>0</v>
      </c>
      <c r="B145" s="128">
        <f t="shared" si="4"/>
        <v>41200</v>
      </c>
      <c r="C145" s="127">
        <f>SUM(C143:C144)</f>
        <v>4.12</v>
      </c>
      <c r="D145" s="126">
        <f>SUM(D143:D144)</f>
        <v>0.03</v>
      </c>
      <c r="E145" s="108"/>
      <c r="F145" s="107"/>
      <c r="G145" s="125"/>
    </row>
    <row r="146" spans="1:8" ht="37.5" hidden="1" customHeight="1" x14ac:dyDescent="0.4">
      <c r="A146" s="137" t="s">
        <v>201</v>
      </c>
      <c r="B146" s="136">
        <f t="shared" si="4"/>
        <v>38100</v>
      </c>
      <c r="C146" s="135">
        <v>3.81</v>
      </c>
      <c r="D146" s="134"/>
      <c r="E146" s="121"/>
      <c r="F146" s="120"/>
      <c r="G146" s="133"/>
    </row>
    <row r="147" spans="1:8" ht="33.75" hidden="1" customHeight="1" x14ac:dyDescent="0.4">
      <c r="A147" s="10" t="s">
        <v>1</v>
      </c>
      <c r="B147" s="132">
        <f t="shared" si="4"/>
        <v>3100</v>
      </c>
      <c r="C147" s="1586">
        <f>[6]массаж!H71</f>
        <v>0.31</v>
      </c>
      <c r="D147" s="1588">
        <f>[6]массаж!I71</f>
        <v>0.03</v>
      </c>
      <c r="E147" s="1589">
        <f>[6]массаж!I71</f>
        <v>0.03</v>
      </c>
      <c r="F147" s="102">
        <v>0</v>
      </c>
      <c r="G147" s="133"/>
    </row>
    <row r="148" spans="1:8" ht="28.5" hidden="1" thickBot="1" x14ac:dyDescent="0.45">
      <c r="A148" s="7" t="s">
        <v>0</v>
      </c>
      <c r="B148" s="128">
        <f t="shared" si="4"/>
        <v>41200</v>
      </c>
      <c r="C148" s="127">
        <f>SUM(C146:C147)</f>
        <v>4.12</v>
      </c>
      <c r="D148" s="126">
        <f>SUM(D146:D147)</f>
        <v>0.03</v>
      </c>
      <c r="E148" s="1590"/>
      <c r="F148" s="1591"/>
      <c r="G148" s="125"/>
    </row>
    <row r="149" spans="1:8" ht="28.5" hidden="1" thickBot="1" x14ac:dyDescent="0.45">
      <c r="A149" s="137" t="s">
        <v>200</v>
      </c>
      <c r="B149" s="136">
        <f t="shared" si="4"/>
        <v>15300</v>
      </c>
      <c r="C149" s="135">
        <v>1.53</v>
      </c>
      <c r="D149" s="134"/>
      <c r="E149" s="121"/>
      <c r="F149" s="120"/>
      <c r="G149" s="133"/>
    </row>
    <row r="150" spans="1:8" ht="28.5" hidden="1" thickBot="1" x14ac:dyDescent="0.45">
      <c r="A150" s="10" t="s">
        <v>1</v>
      </c>
      <c r="B150" s="132">
        <f t="shared" si="4"/>
        <v>1900</v>
      </c>
      <c r="C150" s="1586">
        <f>[6]массаж!H75</f>
        <v>0.19</v>
      </c>
      <c r="D150" s="1584">
        <f>[6]массаж!I75</f>
        <v>0.02</v>
      </c>
      <c r="E150" s="1585">
        <f>[6]массаж!I74</f>
        <v>1.7399999999999999E-2</v>
      </c>
      <c r="F150" s="120">
        <v>0</v>
      </c>
      <c r="G150" s="133"/>
    </row>
    <row r="151" spans="1:8" ht="37.5" hidden="1" customHeight="1" thickBot="1" x14ac:dyDescent="0.45">
      <c r="A151" s="7" t="s">
        <v>0</v>
      </c>
      <c r="B151" s="128">
        <f t="shared" si="4"/>
        <v>17200</v>
      </c>
      <c r="C151" s="127">
        <f>SUM(C149:C150)</f>
        <v>1.72</v>
      </c>
      <c r="D151" s="125">
        <f>SUM(D149:D150)</f>
        <v>0.02</v>
      </c>
      <c r="E151" s="108"/>
      <c r="F151" s="107"/>
      <c r="G151" s="125"/>
    </row>
    <row r="152" spans="1:8" ht="35.25" hidden="1" customHeight="1" x14ac:dyDescent="0.4">
      <c r="A152" s="137" t="s">
        <v>199</v>
      </c>
      <c r="B152" s="154">
        <f t="shared" si="4"/>
        <v>15300</v>
      </c>
      <c r="C152" s="1586">
        <v>1.53</v>
      </c>
      <c r="D152" s="1584"/>
      <c r="E152" s="1585"/>
      <c r="F152" s="120"/>
      <c r="G152" s="133"/>
    </row>
    <row r="153" spans="1:8" ht="35.25" hidden="1" customHeight="1" x14ac:dyDescent="0.4">
      <c r="A153" s="10" t="s">
        <v>1</v>
      </c>
      <c r="B153" s="132">
        <f t="shared" si="4"/>
        <v>1900</v>
      </c>
      <c r="C153" s="1586">
        <f>[6]массаж!H79</f>
        <v>0.19</v>
      </c>
      <c r="D153" s="1584">
        <f>[6]массаж!I79</f>
        <v>0.02</v>
      </c>
      <c r="E153" s="1585">
        <f>[6]массаж!I78</f>
        <v>1.7399999999999999E-2</v>
      </c>
      <c r="F153" s="120">
        <v>0</v>
      </c>
      <c r="G153" s="133"/>
    </row>
    <row r="154" spans="1:8" ht="38.25" hidden="1" customHeight="1" thickBot="1" x14ac:dyDescent="0.45">
      <c r="A154" s="7" t="s">
        <v>0</v>
      </c>
      <c r="B154" s="152">
        <f t="shared" si="4"/>
        <v>17200</v>
      </c>
      <c r="C154" s="127">
        <f>SUM(C152:C153)</f>
        <v>1.72</v>
      </c>
      <c r="D154" s="125">
        <f>SUM(D152:D153)</f>
        <v>0.02</v>
      </c>
      <c r="E154" s="108"/>
      <c r="F154" s="107"/>
      <c r="G154" s="125"/>
    </row>
    <row r="155" spans="1:8" ht="40.5" hidden="1" customHeight="1" x14ac:dyDescent="0.4">
      <c r="A155" s="137" t="s">
        <v>198</v>
      </c>
      <c r="B155" s="136">
        <f t="shared" si="4"/>
        <v>22900</v>
      </c>
      <c r="C155" s="1586">
        <v>2.29</v>
      </c>
      <c r="D155" s="1584"/>
      <c r="E155" s="1585"/>
      <c r="F155" s="120"/>
      <c r="G155" s="133"/>
    </row>
    <row r="156" spans="1:8" ht="33.75" hidden="1" customHeight="1" x14ac:dyDescent="0.4">
      <c r="A156" s="10" t="s">
        <v>1</v>
      </c>
      <c r="B156" s="132">
        <f t="shared" si="4"/>
        <v>3100</v>
      </c>
      <c r="C156" s="1586">
        <f>[6]массаж!H83</f>
        <v>0.31</v>
      </c>
      <c r="D156" s="1584">
        <f>[6]массаж!I83</f>
        <v>0.03</v>
      </c>
      <c r="E156" s="1585">
        <f>[6]массаж!I82</f>
        <v>2.9000000000000001E-2</v>
      </c>
      <c r="F156" s="120">
        <v>0</v>
      </c>
      <c r="G156" s="133"/>
    </row>
    <row r="157" spans="1:8" ht="33.75" hidden="1" customHeight="1" thickBot="1" x14ac:dyDescent="0.45">
      <c r="A157" s="7" t="s">
        <v>0</v>
      </c>
      <c r="B157" s="128">
        <f t="shared" si="4"/>
        <v>26000</v>
      </c>
      <c r="C157" s="127">
        <f>SUM(C155:C156)</f>
        <v>2.6</v>
      </c>
      <c r="D157" s="126">
        <f>SUM(D155:D156)</f>
        <v>0.03</v>
      </c>
      <c r="E157" s="108"/>
      <c r="F157" s="107"/>
      <c r="G157" s="125"/>
    </row>
    <row r="158" spans="1:8" ht="30" hidden="1" customHeight="1" x14ac:dyDescent="0.4">
      <c r="A158" s="137" t="s">
        <v>197</v>
      </c>
      <c r="B158" s="136">
        <f t="shared" si="4"/>
        <v>30500</v>
      </c>
      <c r="C158" s="135">
        <v>3.05</v>
      </c>
      <c r="D158" s="134"/>
      <c r="E158" s="121"/>
      <c r="F158" s="120"/>
      <c r="G158" s="133"/>
    </row>
    <row r="159" spans="1:8" ht="31.5" hidden="1" customHeight="1" x14ac:dyDescent="0.4">
      <c r="A159" s="10" t="s">
        <v>1</v>
      </c>
      <c r="B159" s="132">
        <f t="shared" si="4"/>
        <v>3100</v>
      </c>
      <c r="C159" s="1586">
        <f>[6]массаж!H87</f>
        <v>0.31</v>
      </c>
      <c r="D159" s="1584">
        <f>[6]массаж!I87</f>
        <v>0.03</v>
      </c>
      <c r="E159" s="1585">
        <f>[6]массаж!I86</f>
        <v>2.9000000000000001E-2</v>
      </c>
      <c r="F159" s="120">
        <v>0</v>
      </c>
      <c r="G159" s="133"/>
    </row>
    <row r="160" spans="1:8" ht="32.25" hidden="1" customHeight="1" thickBot="1" x14ac:dyDescent="0.45">
      <c r="A160" s="7" t="s">
        <v>0</v>
      </c>
      <c r="B160" s="128">
        <f t="shared" si="4"/>
        <v>33600</v>
      </c>
      <c r="C160" s="127">
        <f>SUM(C158:C159)</f>
        <v>3.36</v>
      </c>
      <c r="D160" s="125">
        <f>SUM(D158:D159)</f>
        <v>0.03</v>
      </c>
      <c r="E160" s="108"/>
      <c r="F160" s="107"/>
      <c r="G160" s="61"/>
      <c r="H160" s="210"/>
    </row>
    <row r="161" spans="1:8" ht="33.75" hidden="1" customHeight="1" x14ac:dyDescent="0.4">
      <c r="A161" s="137" t="s">
        <v>196</v>
      </c>
      <c r="B161" s="136">
        <f t="shared" si="4"/>
        <v>15300</v>
      </c>
      <c r="C161" s="1586">
        <v>1.53</v>
      </c>
      <c r="D161" s="1584"/>
      <c r="E161" s="1585"/>
      <c r="F161" s="120"/>
      <c r="G161" s="69"/>
      <c r="H161" s="14">
        <v>5</v>
      </c>
    </row>
    <row r="162" spans="1:8" ht="30" hidden="1" customHeight="1" x14ac:dyDescent="0.4">
      <c r="A162" s="10" t="s">
        <v>1</v>
      </c>
      <c r="B162" s="132">
        <f t="shared" si="4"/>
        <v>1900</v>
      </c>
      <c r="C162" s="1586">
        <f>[6]массаж!H91</f>
        <v>0.19</v>
      </c>
      <c r="D162" s="1584">
        <f>[6]массаж!I91</f>
        <v>0.02</v>
      </c>
      <c r="E162" s="1585">
        <f>[6]массаж!I90</f>
        <v>1.7399999999999999E-2</v>
      </c>
      <c r="F162" s="120">
        <v>0</v>
      </c>
      <c r="G162" s="133"/>
    </row>
    <row r="163" spans="1:8" ht="33.75" hidden="1" customHeight="1" thickBot="1" x14ac:dyDescent="0.45">
      <c r="A163" s="7" t="s">
        <v>0</v>
      </c>
      <c r="B163" s="128">
        <f t="shared" si="4"/>
        <v>17200</v>
      </c>
      <c r="C163" s="127">
        <f>SUM(C161:C162)</f>
        <v>1.72</v>
      </c>
      <c r="D163" s="125">
        <f>SUM(D161:D162)</f>
        <v>0.02</v>
      </c>
      <c r="E163" s="108"/>
      <c r="F163" s="107"/>
      <c r="G163" s="125"/>
    </row>
    <row r="164" spans="1:8" ht="35.25" hidden="1" customHeight="1" x14ac:dyDescent="0.4">
      <c r="A164" s="137" t="s">
        <v>195</v>
      </c>
      <c r="B164" s="136">
        <f t="shared" si="4"/>
        <v>15300</v>
      </c>
      <c r="C164" s="1586">
        <v>1.53</v>
      </c>
      <c r="D164" s="1584"/>
      <c r="E164" s="1585"/>
      <c r="F164" s="120"/>
      <c r="G164" s="133"/>
      <c r="H164" s="15"/>
    </row>
    <row r="165" spans="1:8" ht="31.5" hidden="1" customHeight="1" x14ac:dyDescent="0.4">
      <c r="A165" s="10" t="s">
        <v>1</v>
      </c>
      <c r="B165" s="132">
        <f t="shared" si="4"/>
        <v>1900</v>
      </c>
      <c r="C165" s="1586">
        <f>[6]массаж!H95</f>
        <v>0.19</v>
      </c>
      <c r="D165" s="1584">
        <f>[6]массаж!I95</f>
        <v>0.02</v>
      </c>
      <c r="E165" s="1585">
        <f>[6]массаж!I94</f>
        <v>1.7399999999999999E-2</v>
      </c>
      <c r="F165" s="120">
        <v>0</v>
      </c>
      <c r="G165" s="133"/>
    </row>
    <row r="166" spans="1:8" ht="32.25" hidden="1" customHeight="1" thickBot="1" x14ac:dyDescent="0.45">
      <c r="A166" s="7" t="s">
        <v>0</v>
      </c>
      <c r="B166" s="128">
        <f t="shared" si="4"/>
        <v>17200</v>
      </c>
      <c r="C166" s="127">
        <f>SUM(C164:C165)</f>
        <v>1.72</v>
      </c>
      <c r="D166" s="125">
        <f>SUM(D164:D165)</f>
        <v>0.02</v>
      </c>
      <c r="E166" s="108"/>
      <c r="F166" s="107"/>
      <c r="G166" s="125"/>
    </row>
    <row r="167" spans="1:8" ht="33.75" hidden="1" customHeight="1" x14ac:dyDescent="0.4">
      <c r="A167" s="137" t="s">
        <v>194</v>
      </c>
      <c r="B167" s="136">
        <f t="shared" si="4"/>
        <v>15300</v>
      </c>
      <c r="C167" s="1586">
        <v>1.53</v>
      </c>
      <c r="D167" s="1584"/>
      <c r="E167" s="1585"/>
      <c r="F167" s="120"/>
      <c r="G167" s="133"/>
    </row>
    <row r="168" spans="1:8" ht="35.25" hidden="1" customHeight="1" x14ac:dyDescent="0.4">
      <c r="A168" s="10" t="s">
        <v>1</v>
      </c>
      <c r="B168" s="132">
        <f t="shared" ref="B168:B178" si="5">C168*$B$15</f>
        <v>1900</v>
      </c>
      <c r="C168" s="1586">
        <f>[6]массаж!H99</f>
        <v>0.19</v>
      </c>
      <c r="D168" s="1584">
        <f>[6]массаж!I99</f>
        <v>0.02</v>
      </c>
      <c r="E168" s="1585">
        <f>[6]массаж!I98</f>
        <v>1.7399999999999999E-2</v>
      </c>
      <c r="F168" s="120">
        <v>0</v>
      </c>
      <c r="G168" s="133"/>
    </row>
    <row r="169" spans="1:8" ht="36" hidden="1" customHeight="1" thickBot="1" x14ac:dyDescent="0.45">
      <c r="A169" s="7" t="s">
        <v>0</v>
      </c>
      <c r="B169" s="128">
        <f t="shared" si="5"/>
        <v>17200</v>
      </c>
      <c r="C169" s="127">
        <f>SUM(C167:C168)</f>
        <v>1.72</v>
      </c>
      <c r="D169" s="125">
        <f>SUM(D167:D168)</f>
        <v>0.02</v>
      </c>
      <c r="E169" s="108"/>
      <c r="F169" s="107"/>
      <c r="G169" s="125"/>
    </row>
    <row r="170" spans="1:8" ht="35.25" hidden="1" customHeight="1" x14ac:dyDescent="0.4">
      <c r="A170" s="137" t="s">
        <v>193</v>
      </c>
      <c r="B170" s="136">
        <f t="shared" si="5"/>
        <v>30500</v>
      </c>
      <c r="C170" s="1586">
        <v>3.05</v>
      </c>
      <c r="D170" s="1584"/>
      <c r="E170" s="1585"/>
      <c r="F170" s="120"/>
      <c r="G170" s="133"/>
    </row>
    <row r="171" spans="1:8" ht="33" hidden="1" customHeight="1" x14ac:dyDescent="0.4">
      <c r="A171" s="10" t="s">
        <v>1</v>
      </c>
      <c r="B171" s="132">
        <f t="shared" si="5"/>
        <v>1900</v>
      </c>
      <c r="C171" s="1586">
        <f>[6]массаж!H103</f>
        <v>0.19</v>
      </c>
      <c r="D171" s="1584">
        <f>[6]массаж!I103</f>
        <v>0.02</v>
      </c>
      <c r="E171" s="1585">
        <f>[6]массаж!I102</f>
        <v>1.7399999999999999E-2</v>
      </c>
      <c r="F171" s="120">
        <v>0</v>
      </c>
      <c r="G171" s="133"/>
    </row>
    <row r="172" spans="1:8" ht="28.5" hidden="1" thickBot="1" x14ac:dyDescent="0.45">
      <c r="A172" s="7" t="s">
        <v>0</v>
      </c>
      <c r="B172" s="128">
        <f t="shared" si="5"/>
        <v>32399.999999999996</v>
      </c>
      <c r="C172" s="127">
        <f>SUM(C170:C171)</f>
        <v>3.2399999999999998</v>
      </c>
      <c r="D172" s="126">
        <f>SUM(D170:D171)</f>
        <v>0.02</v>
      </c>
      <c r="E172" s="108"/>
      <c r="F172" s="107"/>
      <c r="G172" s="125"/>
    </row>
    <row r="173" spans="1:8" ht="33.75" hidden="1" customHeight="1" x14ac:dyDescent="0.4">
      <c r="A173" s="137" t="s">
        <v>192</v>
      </c>
      <c r="B173" s="136">
        <f t="shared" si="5"/>
        <v>15300</v>
      </c>
      <c r="C173" s="135">
        <v>1.53</v>
      </c>
      <c r="D173" s="134"/>
      <c r="E173" s="121"/>
      <c r="F173" s="120"/>
      <c r="G173" s="133"/>
    </row>
    <row r="174" spans="1:8" ht="33.75" hidden="1" customHeight="1" x14ac:dyDescent="0.4">
      <c r="A174" s="10" t="s">
        <v>1</v>
      </c>
      <c r="B174" s="132">
        <f t="shared" si="5"/>
        <v>1900</v>
      </c>
      <c r="C174" s="135">
        <f>[6]массаж!H107</f>
        <v>0.19</v>
      </c>
      <c r="D174" s="168"/>
      <c r="E174" s="121"/>
      <c r="F174" s="120"/>
      <c r="G174" s="133"/>
    </row>
    <row r="175" spans="1:8" ht="28.5" hidden="1" thickBot="1" x14ac:dyDescent="0.45">
      <c r="A175" s="7" t="s">
        <v>0</v>
      </c>
      <c r="B175" s="128">
        <f t="shared" si="5"/>
        <v>17200</v>
      </c>
      <c r="C175" s="127">
        <f>SUM(C173:C174)</f>
        <v>1.72</v>
      </c>
      <c r="D175" s="125">
        <f>SUM(D173:D174)</f>
        <v>0</v>
      </c>
      <c r="E175" s="108"/>
      <c r="F175" s="107"/>
      <c r="G175" s="125"/>
    </row>
    <row r="176" spans="1:8" ht="37.5" hidden="1" customHeight="1" x14ac:dyDescent="0.4">
      <c r="A176" s="137" t="s">
        <v>191</v>
      </c>
      <c r="B176" s="136">
        <f t="shared" si="5"/>
        <v>7700</v>
      </c>
      <c r="C176" s="1586">
        <v>0.77</v>
      </c>
      <c r="D176" s="1584"/>
      <c r="E176" s="1585"/>
      <c r="F176" s="120"/>
      <c r="G176" s="133"/>
      <c r="H176" s="15"/>
    </row>
    <row r="177" spans="1:7" ht="35.25" hidden="1" customHeight="1" x14ac:dyDescent="0.4">
      <c r="A177" s="10" t="s">
        <v>1</v>
      </c>
      <c r="B177" s="132">
        <f t="shared" si="5"/>
        <v>100</v>
      </c>
      <c r="C177" s="1586">
        <f>[6]массаж!H112</f>
        <v>0.01</v>
      </c>
      <c r="D177" s="1584">
        <f>[6]массаж!I112</f>
        <v>0</v>
      </c>
      <c r="E177" s="1585"/>
      <c r="F177" s="120"/>
      <c r="G177" s="133"/>
    </row>
    <row r="178" spans="1:7" ht="32.25" hidden="1" customHeight="1" thickBot="1" x14ac:dyDescent="0.45">
      <c r="A178" s="7" t="s">
        <v>0</v>
      </c>
      <c r="B178" s="128">
        <f t="shared" si="5"/>
        <v>7800</v>
      </c>
      <c r="C178" s="127">
        <f>SUM(C176:C177)</f>
        <v>0.78</v>
      </c>
      <c r="D178" s="126">
        <f>SUM(D176:D177)</f>
        <v>0</v>
      </c>
      <c r="E178" s="108"/>
      <c r="F178" s="107"/>
      <c r="G178" s="125"/>
    </row>
    <row r="179" spans="1:7" ht="27.75" hidden="1" thickBot="1" x14ac:dyDescent="0.4">
      <c r="A179" s="191" t="s">
        <v>190</v>
      </c>
      <c r="B179" s="214"/>
      <c r="C179" s="1529"/>
      <c r="D179" s="1592"/>
      <c r="E179" s="121"/>
      <c r="F179" s="120"/>
      <c r="G179" s="133"/>
    </row>
    <row r="180" spans="1:7" ht="36.75" hidden="1" customHeight="1" x14ac:dyDescent="0.4">
      <c r="A180" s="1230" t="s">
        <v>189</v>
      </c>
      <c r="B180" s="136">
        <f t="shared" ref="B180:B194" si="6">C180*$B$15</f>
        <v>75500</v>
      </c>
      <c r="C180" s="1593">
        <v>7.55</v>
      </c>
      <c r="D180" s="134"/>
      <c r="E180" s="121"/>
      <c r="F180" s="120"/>
      <c r="G180" s="133"/>
    </row>
    <row r="181" spans="1:7" ht="37.5" hidden="1" customHeight="1" x14ac:dyDescent="0.4">
      <c r="A181" s="10" t="s">
        <v>1</v>
      </c>
      <c r="B181" s="132">
        <f t="shared" si="6"/>
        <v>200</v>
      </c>
      <c r="C181" s="1594">
        <f>[6]ИРТ!H17</f>
        <v>0.02</v>
      </c>
      <c r="D181" s="1595">
        <f>[6]ИРТ!I17</f>
        <v>0</v>
      </c>
      <c r="E181" s="88">
        <v>0</v>
      </c>
      <c r="F181" s="102">
        <f>[6]ИРТ!I16</f>
        <v>0</v>
      </c>
      <c r="G181" s="208"/>
    </row>
    <row r="182" spans="1:7" ht="33.75" hidden="1" customHeight="1" thickBot="1" x14ac:dyDescent="0.45">
      <c r="A182" s="7" t="s">
        <v>0</v>
      </c>
      <c r="B182" s="128">
        <f t="shared" si="6"/>
        <v>75700</v>
      </c>
      <c r="C182" s="127">
        <f>SUM(C180:C181)</f>
        <v>7.5699999999999994</v>
      </c>
      <c r="D182" s="1540">
        <f>SUM(D180:D181)</f>
        <v>0</v>
      </c>
      <c r="E182" s="1559"/>
      <c r="F182" s="1560"/>
      <c r="G182" s="209"/>
    </row>
    <row r="183" spans="1:7" ht="39" hidden="1" customHeight="1" x14ac:dyDescent="0.4">
      <c r="A183" s="1230" t="s">
        <v>188</v>
      </c>
      <c r="B183" s="136">
        <f t="shared" si="6"/>
        <v>40800</v>
      </c>
      <c r="C183" s="1593">
        <v>4.08</v>
      </c>
      <c r="D183" s="1552"/>
      <c r="E183" s="1557"/>
      <c r="F183" s="1558"/>
      <c r="G183" s="172"/>
    </row>
    <row r="184" spans="1:7" ht="33" hidden="1" customHeight="1" x14ac:dyDescent="0.4">
      <c r="A184" s="10" t="s">
        <v>1</v>
      </c>
      <c r="B184" s="132">
        <f t="shared" si="6"/>
        <v>200</v>
      </c>
      <c r="C184" s="1594">
        <f>[6]ИРТ!H22</f>
        <v>0.02</v>
      </c>
      <c r="D184" s="1595">
        <f>[6]ИРТ!I22</f>
        <v>0</v>
      </c>
      <c r="E184" s="88">
        <v>0</v>
      </c>
      <c r="F184" s="102">
        <f>[6]ИРТ!I21</f>
        <v>0</v>
      </c>
      <c r="G184" s="208"/>
    </row>
    <row r="185" spans="1:7" ht="28.5" hidden="1" thickBot="1" x14ac:dyDescent="0.45">
      <c r="A185" s="7" t="s">
        <v>0</v>
      </c>
      <c r="B185" s="128">
        <f t="shared" si="6"/>
        <v>41000</v>
      </c>
      <c r="C185" s="127">
        <f>SUM(C183:C184)</f>
        <v>4.0999999999999996</v>
      </c>
      <c r="D185" s="1540">
        <f>SUM(D183:D184)</f>
        <v>0</v>
      </c>
      <c r="E185" s="1596"/>
      <c r="F185" s="1597"/>
      <c r="G185" s="209"/>
    </row>
    <row r="186" spans="1:7" ht="56.25" hidden="1" thickBot="1" x14ac:dyDescent="0.45">
      <c r="A186" s="1232" t="s">
        <v>187</v>
      </c>
      <c r="B186" s="136">
        <f t="shared" si="6"/>
        <v>26600</v>
      </c>
      <c r="C186" s="1593">
        <f>2.66</f>
        <v>2.66</v>
      </c>
      <c r="D186" s="1552"/>
      <c r="E186" s="1557"/>
      <c r="F186" s="1558"/>
      <c r="G186" s="172"/>
    </row>
    <row r="187" spans="1:7" ht="28.5" hidden="1" thickBot="1" x14ac:dyDescent="0.45">
      <c r="A187" s="10" t="s">
        <v>1</v>
      </c>
      <c r="B187" s="132">
        <f t="shared" si="6"/>
        <v>200</v>
      </c>
      <c r="C187" s="1598">
        <f>[6]ИРТ!H27</f>
        <v>0.02</v>
      </c>
      <c r="D187" s="1599">
        <f>[6]ИРТ!I27</f>
        <v>0</v>
      </c>
      <c r="E187" s="1600"/>
      <c r="F187" s="1601"/>
      <c r="G187" s="207"/>
    </row>
    <row r="188" spans="1:7" ht="35.25" hidden="1" customHeight="1" thickBot="1" x14ac:dyDescent="0.45">
      <c r="A188" s="7" t="s">
        <v>0</v>
      </c>
      <c r="B188" s="128">
        <f t="shared" si="6"/>
        <v>26800</v>
      </c>
      <c r="C188" s="127">
        <f>SUM(C186:C187)</f>
        <v>2.68</v>
      </c>
      <c r="D188" s="1540">
        <f>SUM(D186:D187)</f>
        <v>0</v>
      </c>
      <c r="E188" s="1559"/>
      <c r="F188" s="1560"/>
      <c r="G188" s="209"/>
    </row>
    <row r="189" spans="1:7" ht="36.75" hidden="1" customHeight="1" x14ac:dyDescent="0.4">
      <c r="A189" s="1235" t="s">
        <v>186</v>
      </c>
      <c r="B189" s="136">
        <f t="shared" si="6"/>
        <v>40800</v>
      </c>
      <c r="C189" s="1593">
        <v>4.08</v>
      </c>
      <c r="D189" s="134"/>
      <c r="E189" s="121"/>
      <c r="F189" s="120"/>
      <c r="G189" s="133"/>
    </row>
    <row r="190" spans="1:7" ht="36.75" hidden="1" customHeight="1" x14ac:dyDescent="0.4">
      <c r="A190" s="10" t="s">
        <v>1</v>
      </c>
      <c r="B190" s="132">
        <f t="shared" si="6"/>
        <v>200</v>
      </c>
      <c r="C190" s="1593">
        <f>[6]ИРТ!H33</f>
        <v>0.02</v>
      </c>
      <c r="D190" s="1602">
        <f>[6]ИРТ!I33</f>
        <v>1E-3</v>
      </c>
      <c r="E190" s="1603">
        <v>0</v>
      </c>
      <c r="F190" s="1604">
        <f>[6]ИРТ!I33</f>
        <v>1E-3</v>
      </c>
      <c r="G190" s="208"/>
    </row>
    <row r="191" spans="1:7" ht="34.5" hidden="1" customHeight="1" thickBot="1" x14ac:dyDescent="0.45">
      <c r="A191" s="7" t="s">
        <v>0</v>
      </c>
      <c r="B191" s="128">
        <f t="shared" si="6"/>
        <v>41000</v>
      </c>
      <c r="C191" s="127">
        <f>SUM(C189:C190)</f>
        <v>4.0999999999999996</v>
      </c>
      <c r="D191" s="1540">
        <f>SUM(D189:D190)</f>
        <v>1E-3</v>
      </c>
      <c r="E191" s="1559"/>
      <c r="F191" s="1560"/>
      <c r="G191" s="209"/>
    </row>
    <row r="192" spans="1:7" ht="28.5" hidden="1" thickBot="1" x14ac:dyDescent="0.45">
      <c r="A192" s="1236" t="s">
        <v>185</v>
      </c>
      <c r="B192" s="136">
        <f t="shared" si="6"/>
        <v>76800</v>
      </c>
      <c r="C192" s="1593">
        <v>7.68</v>
      </c>
      <c r="D192" s="134"/>
      <c r="E192" s="121"/>
      <c r="F192" s="120"/>
      <c r="G192" s="133"/>
    </row>
    <row r="193" spans="1:7" ht="28.5" hidden="1" thickBot="1" x14ac:dyDescent="0.45">
      <c r="A193" s="10" t="s">
        <v>1</v>
      </c>
      <c r="B193" s="132">
        <f t="shared" si="6"/>
        <v>28100</v>
      </c>
      <c r="C193" s="1594">
        <f>[6]ИРТ!H45</f>
        <v>2.81</v>
      </c>
      <c r="D193" s="1595">
        <f>[6]ИРТ!I45</f>
        <v>0.21</v>
      </c>
      <c r="E193" s="88">
        <f>[6]ИРТ!K36</f>
        <v>0.21340000000000001</v>
      </c>
      <c r="F193" s="102">
        <f>[6]ИРТ!K44</f>
        <v>1.5E-3</v>
      </c>
      <c r="G193" s="15"/>
    </row>
    <row r="194" spans="1:7" ht="28.5" hidden="1" thickBot="1" x14ac:dyDescent="0.45">
      <c r="A194" s="7" t="s">
        <v>0</v>
      </c>
      <c r="B194" s="128">
        <f t="shared" si="6"/>
        <v>104900</v>
      </c>
      <c r="C194" s="127">
        <f>SUM(C192:C193)</f>
        <v>10.49</v>
      </c>
      <c r="D194" s="126">
        <f>SUM(D192:D193)</f>
        <v>0.21</v>
      </c>
      <c r="E194" s="1590"/>
      <c r="F194" s="1591"/>
      <c r="G194" s="125"/>
    </row>
    <row r="195" spans="1:7" ht="28.5" hidden="1" thickBot="1" x14ac:dyDescent="0.4">
      <c r="A195" s="1232" t="s">
        <v>184</v>
      </c>
      <c r="B195" s="1237"/>
      <c r="C195" s="1598">
        <v>22600</v>
      </c>
      <c r="D195" s="153"/>
      <c r="E195" s="121"/>
      <c r="F195" s="120"/>
      <c r="G195" s="133"/>
    </row>
    <row r="196" spans="1:7" ht="28.5" hidden="1" thickBot="1" x14ac:dyDescent="0.45">
      <c r="A196" s="10" t="s">
        <v>1</v>
      </c>
      <c r="B196" s="1238"/>
      <c r="C196" s="1598">
        <f>[6]ИРТ!H56</f>
        <v>0.6</v>
      </c>
      <c r="D196" s="1599">
        <f>[6]ИРТ!I56</f>
        <v>0.01</v>
      </c>
      <c r="E196" s="1600"/>
      <c r="F196" s="1601"/>
      <c r="G196" s="207"/>
    </row>
    <row r="197" spans="1:7" ht="27.75" hidden="1" thickBot="1" x14ac:dyDescent="0.4">
      <c r="A197" s="7" t="s">
        <v>0</v>
      </c>
      <c r="B197" s="167"/>
      <c r="C197" s="127">
        <f>SUM(C195:C196)</f>
        <v>22600.6</v>
      </c>
      <c r="D197" s="126">
        <f>SUM(D195:D196)</f>
        <v>0.01</v>
      </c>
      <c r="E197" s="108"/>
      <c r="F197" s="107"/>
      <c r="G197" s="125"/>
    </row>
    <row r="198" spans="1:7" ht="28.5" hidden="1" thickBot="1" x14ac:dyDescent="0.4">
      <c r="A198" s="1236" t="s">
        <v>183</v>
      </c>
      <c r="B198" s="1239"/>
      <c r="C198" s="1593">
        <v>22600</v>
      </c>
      <c r="D198" s="134"/>
      <c r="E198" s="121"/>
      <c r="F198" s="120"/>
      <c r="G198" s="133"/>
    </row>
    <row r="199" spans="1:7" ht="28.5" hidden="1" thickBot="1" x14ac:dyDescent="0.45">
      <c r="A199" s="10" t="s">
        <v>1</v>
      </c>
      <c r="B199" s="1238"/>
      <c r="C199" s="1593">
        <f>[6]ИРТ!H66</f>
        <v>0</v>
      </c>
      <c r="D199" s="1602">
        <f>[6]ИРТ!I66</f>
        <v>0</v>
      </c>
      <c r="E199" s="1605"/>
      <c r="F199" s="1606"/>
      <c r="G199" s="208"/>
    </row>
    <row r="200" spans="1:7" ht="27.75" hidden="1" thickBot="1" x14ac:dyDescent="0.4">
      <c r="A200" s="7" t="s">
        <v>0</v>
      </c>
      <c r="B200" s="167"/>
      <c r="C200" s="127">
        <f>SUM(C198:C199)</f>
        <v>22600</v>
      </c>
      <c r="D200" s="126">
        <f>SUM(D198:D199)</f>
        <v>0</v>
      </c>
      <c r="E200" s="108"/>
      <c r="F200" s="107"/>
      <c r="G200" s="125"/>
    </row>
    <row r="201" spans="1:7" ht="28.5" hidden="1" thickBot="1" x14ac:dyDescent="0.4">
      <c r="A201" s="1236" t="s">
        <v>182</v>
      </c>
      <c r="B201" s="1240"/>
      <c r="C201" s="1593">
        <v>22600</v>
      </c>
      <c r="D201" s="153"/>
      <c r="E201" s="121"/>
      <c r="F201" s="120"/>
      <c r="G201" s="133"/>
    </row>
    <row r="202" spans="1:7" ht="28.5" hidden="1" thickBot="1" x14ac:dyDescent="0.45">
      <c r="A202" s="10" t="s">
        <v>1</v>
      </c>
      <c r="B202" s="1238"/>
      <c r="C202" s="1593">
        <f>[6]ИРТ!H76</f>
        <v>0</v>
      </c>
      <c r="D202" s="1602">
        <f>[6]ИРТ!I76</f>
        <v>0</v>
      </c>
      <c r="E202" s="1605"/>
      <c r="F202" s="1606"/>
      <c r="G202" s="208"/>
    </row>
    <row r="203" spans="1:7" ht="27.75" hidden="1" thickBot="1" x14ac:dyDescent="0.4">
      <c r="A203" s="7" t="s">
        <v>0</v>
      </c>
      <c r="B203" s="167"/>
      <c r="C203" s="127">
        <f>SUM(C201:C202)</f>
        <v>22600</v>
      </c>
      <c r="D203" s="126">
        <f>SUM(D201:D202)</f>
        <v>0</v>
      </c>
      <c r="E203" s="108"/>
      <c r="F203" s="107"/>
      <c r="G203" s="125"/>
    </row>
    <row r="204" spans="1:7" ht="56.25" hidden="1" thickBot="1" x14ac:dyDescent="0.4">
      <c r="A204" s="1232" t="s">
        <v>181</v>
      </c>
      <c r="B204" s="1241"/>
      <c r="C204" s="1598">
        <v>30150</v>
      </c>
      <c r="D204" s="134"/>
      <c r="E204" s="121"/>
      <c r="F204" s="120"/>
      <c r="G204" s="133"/>
    </row>
    <row r="205" spans="1:7" ht="28.5" hidden="1" thickBot="1" x14ac:dyDescent="0.45">
      <c r="A205" s="10" t="s">
        <v>1</v>
      </c>
      <c r="B205" s="1238"/>
      <c r="C205" s="1598">
        <f>[6]ИРТ!H87</f>
        <v>0</v>
      </c>
      <c r="D205" s="1599">
        <f>[6]ИРТ!I87</f>
        <v>0</v>
      </c>
      <c r="E205" s="1600"/>
      <c r="F205" s="1601"/>
      <c r="G205" s="207"/>
    </row>
    <row r="206" spans="1:7" ht="27.75" hidden="1" thickBot="1" x14ac:dyDescent="0.4">
      <c r="A206" s="7" t="s">
        <v>0</v>
      </c>
      <c r="B206" s="167"/>
      <c r="C206" s="127">
        <f>SUM(C204:C205)</f>
        <v>30150</v>
      </c>
      <c r="D206" s="126">
        <f>SUM(D204:D205)</f>
        <v>0</v>
      </c>
      <c r="E206" s="108"/>
      <c r="F206" s="107"/>
      <c r="G206" s="125"/>
    </row>
    <row r="207" spans="1:7" ht="28.5" hidden="1" thickBot="1" x14ac:dyDescent="0.4">
      <c r="A207" s="1232" t="s">
        <v>180</v>
      </c>
      <c r="B207" s="1237"/>
      <c r="C207" s="1598">
        <v>30150</v>
      </c>
      <c r="D207" s="153"/>
      <c r="E207" s="121"/>
      <c r="F207" s="120"/>
      <c r="G207" s="133"/>
    </row>
    <row r="208" spans="1:7" ht="28.5" hidden="1" thickBot="1" x14ac:dyDescent="0.45">
      <c r="A208" s="10" t="s">
        <v>1</v>
      </c>
      <c r="B208" s="1238"/>
      <c r="C208" s="1598">
        <f>[6]ИРТ!H97</f>
        <v>0</v>
      </c>
      <c r="D208" s="1599">
        <f>[6]ИРТ!I97</f>
        <v>0</v>
      </c>
      <c r="E208" s="1600"/>
      <c r="F208" s="1601"/>
      <c r="G208" s="207"/>
    </row>
    <row r="209" spans="1:7" ht="27.75" hidden="1" thickBot="1" x14ac:dyDescent="0.4">
      <c r="A209" s="7" t="s">
        <v>0</v>
      </c>
      <c r="B209" s="167"/>
      <c r="C209" s="127">
        <f>SUM(C207:C208)</f>
        <v>30150</v>
      </c>
      <c r="D209" s="126">
        <f>SUM(D207:D208)</f>
        <v>0</v>
      </c>
      <c r="E209" s="108"/>
      <c r="F209" s="107"/>
      <c r="G209" s="125"/>
    </row>
    <row r="210" spans="1:7" ht="28.5" hidden="1" thickBot="1" x14ac:dyDescent="0.4">
      <c r="A210" s="1236" t="s">
        <v>179</v>
      </c>
      <c r="B210" s="1239"/>
      <c r="C210" s="1593">
        <v>15050</v>
      </c>
      <c r="D210" s="134"/>
      <c r="E210" s="121"/>
      <c r="F210" s="120"/>
      <c r="G210" s="133"/>
    </row>
    <row r="211" spans="1:7" ht="28.5" hidden="1" thickBot="1" x14ac:dyDescent="0.45">
      <c r="A211" s="10" t="s">
        <v>1</v>
      </c>
      <c r="B211" s="1238"/>
      <c r="C211" s="1593">
        <f>[6]ИРТ!H105</f>
        <v>0</v>
      </c>
      <c r="D211" s="1602">
        <f>[6]ИРТ!I105</f>
        <v>0</v>
      </c>
      <c r="E211" s="1605"/>
      <c r="F211" s="1606"/>
      <c r="G211" s="208"/>
    </row>
    <row r="212" spans="1:7" ht="27.75" hidden="1" thickBot="1" x14ac:dyDescent="0.4">
      <c r="A212" s="7" t="s">
        <v>0</v>
      </c>
      <c r="B212" s="167"/>
      <c r="C212" s="127">
        <f>SUM(C210:C211)</f>
        <v>15050</v>
      </c>
      <c r="D212" s="126">
        <f>SUM(D210:D211)</f>
        <v>0</v>
      </c>
      <c r="E212" s="108"/>
      <c r="F212" s="107"/>
      <c r="G212" s="125"/>
    </row>
    <row r="213" spans="1:7" ht="28.5" hidden="1" thickBot="1" x14ac:dyDescent="0.4">
      <c r="A213" s="1232" t="s">
        <v>178</v>
      </c>
      <c r="B213" s="1237"/>
      <c r="C213" s="1598">
        <v>45200</v>
      </c>
      <c r="D213" s="153"/>
      <c r="E213" s="121"/>
      <c r="F213" s="120"/>
      <c r="G213" s="133"/>
    </row>
    <row r="214" spans="1:7" ht="28.5" hidden="1" thickBot="1" x14ac:dyDescent="0.45">
      <c r="A214" s="10" t="s">
        <v>1</v>
      </c>
      <c r="B214" s="1238"/>
      <c r="C214" s="1598">
        <f>[6]ИРТ!H115</f>
        <v>0</v>
      </c>
      <c r="D214" s="1599">
        <f>[6]ИРТ!I115</f>
        <v>0</v>
      </c>
      <c r="E214" s="1600"/>
      <c r="F214" s="1601"/>
      <c r="G214" s="207"/>
    </row>
    <row r="215" spans="1:7" ht="27.75" hidden="1" thickBot="1" x14ac:dyDescent="0.4">
      <c r="A215" s="7" t="s">
        <v>0</v>
      </c>
      <c r="B215" s="167"/>
      <c r="C215" s="127">
        <f>SUM(C213:C214)</f>
        <v>45200</v>
      </c>
      <c r="D215" s="126">
        <f>SUM(D213:D214)</f>
        <v>0</v>
      </c>
      <c r="E215" s="108"/>
      <c r="F215" s="107"/>
      <c r="G215" s="125"/>
    </row>
    <row r="216" spans="1:7" ht="24" hidden="1" customHeight="1" x14ac:dyDescent="0.35">
      <c r="A216" s="1236" t="s">
        <v>177</v>
      </c>
      <c r="B216" s="1239"/>
      <c r="C216" s="1607" t="e">
        <f>[2]калькуляция!$B$110</f>
        <v>#REF!</v>
      </c>
      <c r="D216" s="134"/>
      <c r="E216" s="121"/>
      <c r="F216" s="120"/>
      <c r="G216" s="133"/>
    </row>
    <row r="217" spans="1:7" ht="24" hidden="1" customHeight="1" thickBot="1" x14ac:dyDescent="0.4">
      <c r="A217" s="1236"/>
      <c r="B217" s="1243"/>
      <c r="C217" s="1607">
        <f>[2]калькуляция!$F$110</f>
        <v>2.4808500000000002</v>
      </c>
      <c r="D217" s="1608">
        <f>[2]калькуляция!$G$110</f>
        <v>0.33300000000000002</v>
      </c>
      <c r="E217" s="121"/>
      <c r="F217" s="120"/>
      <c r="G217" s="133"/>
    </row>
    <row r="218" spans="1:7" ht="24" hidden="1" customHeight="1" x14ac:dyDescent="0.35">
      <c r="A218" s="1236" t="s">
        <v>176</v>
      </c>
      <c r="B218" s="1240"/>
      <c r="C218" s="1607" t="e">
        <f>[2]калькуляция!$B$116</f>
        <v>#REF!</v>
      </c>
      <c r="D218" s="153"/>
      <c r="E218" s="121"/>
      <c r="F218" s="120"/>
      <c r="G218" s="133"/>
    </row>
    <row r="219" spans="1:7" ht="24" hidden="1" customHeight="1" thickBot="1" x14ac:dyDescent="0.4">
      <c r="A219" s="1236"/>
      <c r="B219" s="1244"/>
      <c r="C219" s="1607" t="e">
        <f>[2]калькуляция!$F$116</f>
        <v>#REF!</v>
      </c>
      <c r="D219" s="168" t="e">
        <f>[2]калькуляция!$G$116</f>
        <v>#REF!</v>
      </c>
      <c r="E219" s="121"/>
      <c r="F219" s="120"/>
      <c r="G219" s="133"/>
    </row>
    <row r="220" spans="1:7" ht="28.5" hidden="1" thickBot="1" x14ac:dyDescent="0.45">
      <c r="A220" s="1236" t="s">
        <v>175</v>
      </c>
      <c r="B220" s="136">
        <f>C220*$B$15</f>
        <v>115200</v>
      </c>
      <c r="C220" s="1593">
        <v>11.52</v>
      </c>
      <c r="D220" s="134"/>
      <c r="E220" s="121"/>
      <c r="F220" s="120"/>
      <c r="G220" s="133"/>
    </row>
    <row r="221" spans="1:7" ht="28.5" hidden="1" thickBot="1" x14ac:dyDescent="0.45">
      <c r="A221" s="10" t="s">
        <v>1</v>
      </c>
      <c r="B221" s="132">
        <f>C221*$B$15</f>
        <v>24200</v>
      </c>
      <c r="C221" s="1594">
        <f>[6]ИРТ!H138</f>
        <v>2.42</v>
      </c>
      <c r="D221" s="1609">
        <f>[6]ИРТ!I138</f>
        <v>0.18</v>
      </c>
      <c r="E221" s="1610">
        <f>[6]ИРТ!K131</f>
        <v>0.1777</v>
      </c>
      <c r="F221" s="1604">
        <f>[6]ИРТ!K137</f>
        <v>1.5E-3</v>
      </c>
      <c r="G221" s="206"/>
    </row>
    <row r="222" spans="1:7" ht="32.25" hidden="1" customHeight="1" thickBot="1" x14ac:dyDescent="0.45">
      <c r="A222" s="7" t="s">
        <v>0</v>
      </c>
      <c r="B222" s="128">
        <f>C222*$B$15</f>
        <v>139400</v>
      </c>
      <c r="C222" s="127">
        <f>SUM(C220:C221)</f>
        <v>13.94</v>
      </c>
      <c r="D222" s="126">
        <f>SUM(D220:D221)</f>
        <v>0.18</v>
      </c>
      <c r="E222" s="108"/>
      <c r="F222" s="107"/>
      <c r="G222" s="125"/>
    </row>
    <row r="223" spans="1:7" ht="28.5" hidden="1" thickBot="1" x14ac:dyDescent="0.4">
      <c r="A223" s="1232" t="s">
        <v>174</v>
      </c>
      <c r="B223" s="1237"/>
      <c r="C223" s="1598">
        <v>37650</v>
      </c>
      <c r="D223" s="153"/>
      <c r="E223" s="121"/>
      <c r="F223" s="120"/>
      <c r="G223" s="133"/>
    </row>
    <row r="224" spans="1:7" ht="28.5" hidden="1" thickBot="1" x14ac:dyDescent="0.45">
      <c r="A224" s="10" t="s">
        <v>1</v>
      </c>
      <c r="B224" s="1238"/>
      <c r="C224" s="1598">
        <f>[6]ИРТ!H149</f>
        <v>0</v>
      </c>
      <c r="D224" s="1599">
        <f>[6]ИРТ!I149</f>
        <v>0</v>
      </c>
      <c r="E224" s="1600"/>
      <c r="F224" s="1601"/>
      <c r="G224" s="207"/>
    </row>
    <row r="225" spans="1:8" ht="27.75" hidden="1" thickBot="1" x14ac:dyDescent="0.4">
      <c r="A225" s="7" t="s">
        <v>0</v>
      </c>
      <c r="B225" s="167"/>
      <c r="C225" s="127">
        <f>SUM(C223:C224)</f>
        <v>37650</v>
      </c>
      <c r="D225" s="126">
        <f>SUM(D223:D224)</f>
        <v>0</v>
      </c>
      <c r="E225" s="108"/>
      <c r="F225" s="107"/>
      <c r="G225" s="125"/>
    </row>
    <row r="226" spans="1:8" ht="28.5" hidden="1" thickBot="1" x14ac:dyDescent="0.4">
      <c r="A226" s="1232" t="s">
        <v>173</v>
      </c>
      <c r="B226" s="1241"/>
      <c r="C226" s="1598">
        <v>45200</v>
      </c>
      <c r="D226" s="134"/>
      <c r="E226" s="121"/>
      <c r="F226" s="120"/>
      <c r="G226" s="133"/>
    </row>
    <row r="227" spans="1:8" ht="28.5" hidden="1" thickBot="1" x14ac:dyDescent="0.45">
      <c r="A227" s="10" t="s">
        <v>1</v>
      </c>
      <c r="B227" s="1238"/>
      <c r="C227" s="1598">
        <f>[6]ИРТ!H159</f>
        <v>0</v>
      </c>
      <c r="D227" s="1599">
        <f>[6]ИРТ!I159</f>
        <v>0</v>
      </c>
      <c r="E227" s="1600"/>
      <c r="F227" s="1601"/>
      <c r="G227" s="207"/>
    </row>
    <row r="228" spans="1:8" ht="27.75" hidden="1" thickBot="1" x14ac:dyDescent="0.4">
      <c r="A228" s="7" t="s">
        <v>0</v>
      </c>
      <c r="B228" s="1245"/>
      <c r="C228" s="127">
        <f>SUM(C226:C227)</f>
        <v>45200</v>
      </c>
      <c r="D228" s="125">
        <f>SUM(D226:D227)</f>
        <v>0</v>
      </c>
      <c r="E228" s="108"/>
      <c r="F228" s="107"/>
      <c r="G228" s="125"/>
    </row>
    <row r="229" spans="1:8" ht="28.5" hidden="1" thickBot="1" x14ac:dyDescent="0.45">
      <c r="A229" s="1236" t="s">
        <v>172</v>
      </c>
      <c r="B229" s="136">
        <f>C229*$B$15</f>
        <v>46300</v>
      </c>
      <c r="C229" s="1593">
        <v>4.63</v>
      </c>
      <c r="D229" s="134"/>
      <c r="E229" s="121"/>
      <c r="F229" s="120"/>
      <c r="G229" s="133"/>
    </row>
    <row r="230" spans="1:8" ht="28.5" hidden="1" thickBot="1" x14ac:dyDescent="0.45">
      <c r="A230" s="10" t="s">
        <v>1</v>
      </c>
      <c r="B230" s="132">
        <f>C230*$B$15</f>
        <v>1200</v>
      </c>
      <c r="C230" s="1594">
        <f>[6]ИРТ!H179</f>
        <v>0.12</v>
      </c>
      <c r="D230" s="1609">
        <f>[6]ИРТ!I179</f>
        <v>0</v>
      </c>
      <c r="E230" s="1610">
        <f>[6]ИРТ!K141</f>
        <v>0</v>
      </c>
      <c r="F230" s="1604">
        <f>[6]ИРТ!K142</f>
        <v>0</v>
      </c>
      <c r="G230" s="206"/>
    </row>
    <row r="231" spans="1:8" ht="28.5" hidden="1" thickBot="1" x14ac:dyDescent="0.45">
      <c r="A231" s="7" t="s">
        <v>0</v>
      </c>
      <c r="B231" s="128">
        <f>C231*$B$15</f>
        <v>47500</v>
      </c>
      <c r="C231" s="127">
        <f>SUM(C229:C230)</f>
        <v>4.75</v>
      </c>
      <c r="D231" s="126">
        <f>SUM(D229:D230)</f>
        <v>0</v>
      </c>
      <c r="E231" s="108"/>
      <c r="F231" s="107"/>
      <c r="G231" s="125"/>
    </row>
    <row r="232" spans="1:8" ht="29.25" hidden="1" customHeight="1" x14ac:dyDescent="0.4">
      <c r="A232" s="191" t="s">
        <v>44</v>
      </c>
      <c r="B232" s="205"/>
      <c r="C232" s="1529"/>
      <c r="D232" s="134"/>
      <c r="E232" s="121"/>
      <c r="F232" s="120"/>
      <c r="G232" s="133"/>
      <c r="H232" s="14">
        <v>6</v>
      </c>
    </row>
    <row r="233" spans="1:8" ht="28.5" hidden="1" customHeight="1" thickBot="1" x14ac:dyDescent="0.4">
      <c r="A233" s="204" t="s">
        <v>171</v>
      </c>
      <c r="B233" s="203"/>
      <c r="C233" s="1529"/>
      <c r="D233" s="1608"/>
      <c r="E233" s="121"/>
      <c r="F233" s="120"/>
      <c r="G233" s="133"/>
    </row>
    <row r="234" spans="1:8" ht="33" hidden="1" customHeight="1" x14ac:dyDescent="0.4">
      <c r="A234" s="137" t="s">
        <v>170</v>
      </c>
      <c r="B234" s="136">
        <f t="shared" ref="B234:B290" si="7">C234*$B$15</f>
        <v>12600</v>
      </c>
      <c r="C234" s="135">
        <v>1.26</v>
      </c>
      <c r="D234" s="134"/>
      <c r="E234" s="121"/>
      <c r="F234" s="120"/>
      <c r="G234" s="133"/>
    </row>
    <row r="235" spans="1:8" ht="33.75" hidden="1" customHeight="1" x14ac:dyDescent="0.4">
      <c r="A235" s="10" t="s">
        <v>169</v>
      </c>
      <c r="B235" s="132">
        <f t="shared" si="7"/>
        <v>1900</v>
      </c>
      <c r="C235" s="135">
        <f>[6]физио!H20</f>
        <v>0.19</v>
      </c>
      <c r="D235" s="168">
        <f>[6]физио!I20</f>
        <v>0.02</v>
      </c>
      <c r="E235" s="121">
        <f>[6]физио!K20</f>
        <v>1.6899999999999998E-2</v>
      </c>
      <c r="F235" s="120">
        <v>0</v>
      </c>
      <c r="G235" s="133"/>
    </row>
    <row r="236" spans="1:8" ht="31.5" hidden="1" customHeight="1" thickBot="1" x14ac:dyDescent="0.45">
      <c r="A236" s="7" t="s">
        <v>0</v>
      </c>
      <c r="B236" s="128">
        <f t="shared" si="7"/>
        <v>14500</v>
      </c>
      <c r="C236" s="127">
        <f>SUM(C234:C235)</f>
        <v>1.45</v>
      </c>
      <c r="D236" s="126">
        <f>SUM(D234:D235)</f>
        <v>0.02</v>
      </c>
      <c r="E236" s="108"/>
      <c r="F236" s="107"/>
      <c r="G236" s="125"/>
    </row>
    <row r="237" spans="1:8" ht="34.5" hidden="1" customHeight="1" x14ac:dyDescent="0.4">
      <c r="A237" s="137" t="s">
        <v>168</v>
      </c>
      <c r="B237" s="136">
        <f t="shared" si="7"/>
        <v>18700</v>
      </c>
      <c r="C237" s="135">
        <v>1.87</v>
      </c>
      <c r="D237" s="134"/>
      <c r="E237" s="121"/>
      <c r="F237" s="120"/>
      <c r="G237" s="133"/>
    </row>
    <row r="238" spans="1:8" ht="30" hidden="1" customHeight="1" x14ac:dyDescent="0.4">
      <c r="A238" s="10" t="s">
        <v>167</v>
      </c>
      <c r="B238" s="132">
        <f t="shared" si="7"/>
        <v>1900</v>
      </c>
      <c r="C238" s="135">
        <f>[6]физио!H28</f>
        <v>0.19</v>
      </c>
      <c r="D238" s="168">
        <f>[6]физио!I28</f>
        <v>0.02</v>
      </c>
      <c r="E238" s="121">
        <f>[6]физио!K28</f>
        <v>1.6899999999999998E-2</v>
      </c>
      <c r="F238" s="120">
        <v>0</v>
      </c>
      <c r="G238" s="133"/>
    </row>
    <row r="239" spans="1:8" ht="33" hidden="1" customHeight="1" thickBot="1" x14ac:dyDescent="0.45">
      <c r="A239" s="7" t="s">
        <v>0</v>
      </c>
      <c r="B239" s="128">
        <f t="shared" si="7"/>
        <v>20600</v>
      </c>
      <c r="C239" s="127">
        <f>SUM(C237:C238)</f>
        <v>2.06</v>
      </c>
      <c r="D239" s="126">
        <f>SUM(D237:D238)</f>
        <v>0.02</v>
      </c>
      <c r="E239" s="108"/>
      <c r="F239" s="107"/>
      <c r="G239" s="125"/>
    </row>
    <row r="240" spans="1:8" ht="55.5" hidden="1" customHeight="1" x14ac:dyDescent="0.4">
      <c r="A240" s="202" t="s">
        <v>166</v>
      </c>
      <c r="B240" s="136">
        <f t="shared" si="7"/>
        <v>36100</v>
      </c>
      <c r="C240" s="1565">
        <v>3.61</v>
      </c>
      <c r="D240" s="134"/>
      <c r="E240" s="121"/>
      <c r="F240" s="120"/>
      <c r="G240" s="133"/>
    </row>
    <row r="241" spans="1:7" ht="26.25" hidden="1" customHeight="1" x14ac:dyDescent="0.4">
      <c r="A241" s="10" t="s">
        <v>1</v>
      </c>
      <c r="B241" s="132">
        <f t="shared" si="7"/>
        <v>600</v>
      </c>
      <c r="C241" s="1611">
        <f>[6]физио!H34</f>
        <v>0.06</v>
      </c>
      <c r="D241" s="1584">
        <f>[6]физио!I34</f>
        <v>0.01</v>
      </c>
      <c r="E241" s="1585">
        <f>[6]физио!K34</f>
        <v>5.7999999999999996E-3</v>
      </c>
      <c r="F241" s="120">
        <v>0</v>
      </c>
      <c r="G241" s="133"/>
    </row>
    <row r="242" spans="1:7" ht="35.25" hidden="1" customHeight="1" thickBot="1" x14ac:dyDescent="0.45">
      <c r="A242" s="7" t="s">
        <v>0</v>
      </c>
      <c r="B242" s="128">
        <f t="shared" si="7"/>
        <v>36700</v>
      </c>
      <c r="C242" s="127">
        <f>SUM(C240:C241)</f>
        <v>3.67</v>
      </c>
      <c r="D242" s="126">
        <f>SUM(D240:D241)</f>
        <v>0.01</v>
      </c>
      <c r="E242" s="108"/>
      <c r="F242" s="107"/>
      <c r="G242" s="125"/>
    </row>
    <row r="243" spans="1:7" ht="51.75" hidden="1" customHeight="1" x14ac:dyDescent="0.4">
      <c r="A243" s="170" t="s">
        <v>165</v>
      </c>
      <c r="B243" s="136">
        <f t="shared" si="7"/>
        <v>24900.000000000004</v>
      </c>
      <c r="C243" s="1565">
        <v>2.4900000000000002</v>
      </c>
      <c r="D243" s="134"/>
      <c r="E243" s="121"/>
      <c r="F243" s="120"/>
      <c r="G243" s="133"/>
    </row>
    <row r="244" spans="1:7" ht="28.5" hidden="1" thickBot="1" x14ac:dyDescent="0.45">
      <c r="A244" s="10" t="s">
        <v>1</v>
      </c>
      <c r="B244" s="132">
        <f t="shared" si="7"/>
        <v>4300</v>
      </c>
      <c r="C244" s="1612">
        <f>[6]физио!H41</f>
        <v>0.43</v>
      </c>
      <c r="D244" s="1584">
        <f>[6]физио!I41</f>
        <v>0.04</v>
      </c>
      <c r="E244" s="1585">
        <f>[6]физио!K41</f>
        <v>3.9100000000000003E-2</v>
      </c>
      <c r="F244" s="120">
        <v>0</v>
      </c>
      <c r="G244" s="133"/>
    </row>
    <row r="245" spans="1:7" ht="36" hidden="1" customHeight="1" thickBot="1" x14ac:dyDescent="0.45">
      <c r="A245" s="7" t="s">
        <v>0</v>
      </c>
      <c r="B245" s="128">
        <f t="shared" si="7"/>
        <v>29200.000000000004</v>
      </c>
      <c r="C245" s="127">
        <f>SUM(C243:C244)</f>
        <v>2.9200000000000004</v>
      </c>
      <c r="D245" s="126">
        <f>SUM(D243:D244)</f>
        <v>0.04</v>
      </c>
      <c r="E245" s="108"/>
      <c r="F245" s="107"/>
      <c r="G245" s="125"/>
    </row>
    <row r="246" spans="1:7" ht="27.75" hidden="1" customHeight="1" x14ac:dyDescent="0.4">
      <c r="A246" s="137" t="s">
        <v>164</v>
      </c>
      <c r="B246" s="136">
        <f t="shared" si="7"/>
        <v>37400</v>
      </c>
      <c r="C246" s="135">
        <v>3.74</v>
      </c>
      <c r="D246" s="134"/>
      <c r="E246" s="121"/>
      <c r="F246" s="120"/>
      <c r="G246" s="133"/>
    </row>
    <row r="247" spans="1:7" ht="30" hidden="1" customHeight="1" x14ac:dyDescent="0.4">
      <c r="A247" s="10" t="s">
        <v>1</v>
      </c>
      <c r="B247" s="132">
        <f t="shared" si="7"/>
        <v>1600</v>
      </c>
      <c r="C247" s="1586">
        <f>[6]физио!H49</f>
        <v>0.16</v>
      </c>
      <c r="D247" s="1584">
        <f>[6]физио!I49</f>
        <v>0.01</v>
      </c>
      <c r="E247" s="1585">
        <f>[6]физио!K49</f>
        <v>1.4500000000000001E-2</v>
      </c>
      <c r="F247" s="120">
        <v>0</v>
      </c>
      <c r="G247" s="133"/>
    </row>
    <row r="248" spans="1:7" ht="27.75" hidden="1" customHeight="1" thickBot="1" x14ac:dyDescent="0.45">
      <c r="A248" s="7" t="s">
        <v>0</v>
      </c>
      <c r="B248" s="128">
        <f t="shared" si="7"/>
        <v>39000</v>
      </c>
      <c r="C248" s="127">
        <f>SUM(C246:C247)</f>
        <v>3.9000000000000004</v>
      </c>
      <c r="D248" s="126">
        <f>SUM(D246:D247)</f>
        <v>0.01</v>
      </c>
      <c r="E248" s="108"/>
      <c r="F248" s="107"/>
      <c r="G248" s="125"/>
    </row>
    <row r="249" spans="1:7" ht="36.75" hidden="1" customHeight="1" x14ac:dyDescent="0.4">
      <c r="A249" s="137" t="s">
        <v>163</v>
      </c>
      <c r="B249" s="136">
        <f t="shared" si="7"/>
        <v>25000</v>
      </c>
      <c r="C249" s="135">
        <v>2.5</v>
      </c>
      <c r="D249" s="134"/>
      <c r="E249" s="121"/>
      <c r="F249" s="120"/>
      <c r="G249" s="133"/>
    </row>
    <row r="250" spans="1:7" ht="33.75" hidden="1" customHeight="1" x14ac:dyDescent="0.4">
      <c r="A250" s="10" t="s">
        <v>1</v>
      </c>
      <c r="B250" s="132">
        <f t="shared" si="7"/>
        <v>3100</v>
      </c>
      <c r="C250" s="1586">
        <f>[6]физио!H56</f>
        <v>0.31</v>
      </c>
      <c r="D250" s="1584">
        <f>[6]физио!I56</f>
        <v>0.03</v>
      </c>
      <c r="E250" s="1585">
        <f>[6]физио!K56</f>
        <v>2.8000000000000001E-2</v>
      </c>
      <c r="F250" s="120">
        <v>0</v>
      </c>
      <c r="G250" s="133"/>
    </row>
    <row r="251" spans="1:7" ht="35.25" hidden="1" customHeight="1" thickBot="1" x14ac:dyDescent="0.45">
      <c r="A251" s="7" t="s">
        <v>0</v>
      </c>
      <c r="B251" s="128">
        <f t="shared" si="7"/>
        <v>28100</v>
      </c>
      <c r="C251" s="127">
        <f>SUM(C249:C250)</f>
        <v>2.81</v>
      </c>
      <c r="D251" s="126">
        <f>SUM(D249:D250)</f>
        <v>0.03</v>
      </c>
      <c r="E251" s="108"/>
      <c r="F251" s="107"/>
      <c r="G251" s="125"/>
    </row>
    <row r="252" spans="1:7" ht="33.75" hidden="1" customHeight="1" x14ac:dyDescent="0.4">
      <c r="A252" s="137" t="s">
        <v>162</v>
      </c>
      <c r="B252" s="136">
        <f t="shared" si="7"/>
        <v>24900.000000000004</v>
      </c>
      <c r="C252" s="135">
        <v>2.4900000000000002</v>
      </c>
      <c r="D252" s="134"/>
      <c r="E252" s="121"/>
      <c r="F252" s="120"/>
      <c r="G252" s="133"/>
    </row>
    <row r="253" spans="1:7" ht="33" hidden="1" customHeight="1" x14ac:dyDescent="0.4">
      <c r="A253" s="10" t="s">
        <v>1</v>
      </c>
      <c r="B253" s="132">
        <f t="shared" si="7"/>
        <v>3100</v>
      </c>
      <c r="C253" s="1586">
        <f>[6]физио!H63</f>
        <v>0.31</v>
      </c>
      <c r="D253" s="1584">
        <f>[6]физио!I63</f>
        <v>0.03</v>
      </c>
      <c r="E253" s="1585">
        <f>[6]физио!K63</f>
        <v>2.8000000000000001E-2</v>
      </c>
      <c r="F253" s="120">
        <v>0</v>
      </c>
      <c r="G253" s="133"/>
    </row>
    <row r="254" spans="1:7" ht="31.5" hidden="1" customHeight="1" thickBot="1" x14ac:dyDescent="0.45">
      <c r="A254" s="7" t="s">
        <v>0</v>
      </c>
      <c r="B254" s="128">
        <f t="shared" si="7"/>
        <v>28000.000000000004</v>
      </c>
      <c r="C254" s="127">
        <f>SUM(C252:C253)</f>
        <v>2.8000000000000003</v>
      </c>
      <c r="D254" s="126">
        <f>SUM(D252:D253)</f>
        <v>0.03</v>
      </c>
      <c r="E254" s="108"/>
      <c r="F254" s="107"/>
      <c r="G254" s="125"/>
    </row>
    <row r="255" spans="1:7" ht="30" hidden="1" customHeight="1" x14ac:dyDescent="0.4">
      <c r="A255" s="137" t="s">
        <v>161</v>
      </c>
      <c r="B255" s="136">
        <f t="shared" si="7"/>
        <v>24900.000000000004</v>
      </c>
      <c r="C255" s="135">
        <v>2.4900000000000002</v>
      </c>
      <c r="D255" s="134"/>
      <c r="E255" s="121"/>
      <c r="F255" s="120"/>
      <c r="G255" s="133"/>
    </row>
    <row r="256" spans="1:7" ht="26.25" hidden="1" customHeight="1" x14ac:dyDescent="0.4">
      <c r="A256" s="10" t="s">
        <v>1</v>
      </c>
      <c r="B256" s="132">
        <f t="shared" si="7"/>
        <v>3100</v>
      </c>
      <c r="C256" s="1586">
        <f>[6]физио!H70</f>
        <v>0.31</v>
      </c>
      <c r="D256" s="1584">
        <f>[6]физио!I70</f>
        <v>0.03</v>
      </c>
      <c r="E256" s="1585">
        <f>[6]физио!K70</f>
        <v>2.8000000000000001E-2</v>
      </c>
      <c r="F256" s="120">
        <v>0</v>
      </c>
      <c r="G256" s="133"/>
    </row>
    <row r="257" spans="1:8" ht="33" hidden="1" customHeight="1" thickBot="1" x14ac:dyDescent="0.45">
      <c r="A257" s="7" t="s">
        <v>0</v>
      </c>
      <c r="B257" s="128">
        <f t="shared" si="7"/>
        <v>28000.000000000004</v>
      </c>
      <c r="C257" s="127">
        <f>SUM(C255:C256)</f>
        <v>2.8000000000000003</v>
      </c>
      <c r="D257" s="126">
        <f>SUM(D255:D256)</f>
        <v>0.03</v>
      </c>
      <c r="E257" s="108"/>
      <c r="F257" s="107"/>
      <c r="G257" s="125"/>
    </row>
    <row r="258" spans="1:8" ht="33" hidden="1" customHeight="1" x14ac:dyDescent="0.4">
      <c r="A258" s="137" t="s">
        <v>160</v>
      </c>
      <c r="B258" s="136">
        <f t="shared" si="7"/>
        <v>25000</v>
      </c>
      <c r="C258" s="135">
        <v>2.5</v>
      </c>
      <c r="D258" s="134"/>
      <c r="E258" s="121"/>
      <c r="F258" s="120"/>
      <c r="G258" s="133"/>
    </row>
    <row r="259" spans="1:8" ht="30" hidden="1" customHeight="1" x14ac:dyDescent="0.4">
      <c r="A259" s="10" t="s">
        <v>1</v>
      </c>
      <c r="B259" s="132">
        <f t="shared" si="7"/>
        <v>3100</v>
      </c>
      <c r="C259" s="1586">
        <f>[6]физио!H77</f>
        <v>0.31</v>
      </c>
      <c r="D259" s="1584">
        <f>[6]физио!I70</f>
        <v>0.03</v>
      </c>
      <c r="E259" s="1585">
        <f>[6]физио!K70</f>
        <v>2.8000000000000001E-2</v>
      </c>
      <c r="F259" s="120">
        <v>0</v>
      </c>
      <c r="G259" s="133"/>
    </row>
    <row r="260" spans="1:8" ht="33" hidden="1" customHeight="1" thickBot="1" x14ac:dyDescent="0.45">
      <c r="A260" s="7" t="s">
        <v>0</v>
      </c>
      <c r="B260" s="128">
        <f t="shared" si="7"/>
        <v>28100</v>
      </c>
      <c r="C260" s="127">
        <f>SUM(C258:C259)</f>
        <v>2.81</v>
      </c>
      <c r="D260" s="126">
        <f>SUM(D258:D259)</f>
        <v>0.03</v>
      </c>
      <c r="E260" s="108"/>
      <c r="F260" s="107"/>
      <c r="G260" s="125"/>
    </row>
    <row r="261" spans="1:8" ht="30" hidden="1" customHeight="1" x14ac:dyDescent="0.4">
      <c r="A261" s="137" t="s">
        <v>159</v>
      </c>
      <c r="B261" s="136">
        <f t="shared" si="7"/>
        <v>24900.000000000004</v>
      </c>
      <c r="C261" s="135">
        <v>2.4900000000000002</v>
      </c>
      <c r="D261" s="134"/>
      <c r="E261" s="121"/>
      <c r="F261" s="120"/>
      <c r="G261" s="133"/>
    </row>
    <row r="262" spans="1:8" ht="29.25" hidden="1" customHeight="1" x14ac:dyDescent="0.4">
      <c r="A262" s="10" t="s">
        <v>1</v>
      </c>
      <c r="B262" s="132">
        <f t="shared" si="7"/>
        <v>600</v>
      </c>
      <c r="C262" s="1586">
        <f>[6]физио!H83</f>
        <v>0.06</v>
      </c>
      <c r="D262" s="1584">
        <f>[6]физио!I83</f>
        <v>0.01</v>
      </c>
      <c r="E262" s="1585">
        <f>[6]физио!K83</f>
        <v>5.7999999999999996E-3</v>
      </c>
      <c r="F262" s="120">
        <v>0</v>
      </c>
      <c r="G262" s="133"/>
    </row>
    <row r="263" spans="1:8" ht="29.25" hidden="1" customHeight="1" thickBot="1" x14ac:dyDescent="0.45">
      <c r="A263" s="7" t="s">
        <v>0</v>
      </c>
      <c r="B263" s="128">
        <f t="shared" si="7"/>
        <v>25500.000000000004</v>
      </c>
      <c r="C263" s="127">
        <f>SUM(C261:C262)</f>
        <v>2.5500000000000003</v>
      </c>
      <c r="D263" s="126">
        <f>SUM(D261:D262)</f>
        <v>0.01</v>
      </c>
      <c r="E263" s="108"/>
      <c r="F263" s="107"/>
      <c r="G263" s="125"/>
    </row>
    <row r="264" spans="1:8" ht="33.75" hidden="1" customHeight="1" x14ac:dyDescent="0.4">
      <c r="A264" s="137" t="s">
        <v>158</v>
      </c>
      <c r="B264" s="136">
        <f t="shared" si="7"/>
        <v>12600</v>
      </c>
      <c r="C264" s="135">
        <v>1.26</v>
      </c>
      <c r="D264" s="134"/>
      <c r="E264" s="121"/>
      <c r="F264" s="120"/>
      <c r="G264" s="133"/>
    </row>
    <row r="265" spans="1:8" ht="30" hidden="1" customHeight="1" x14ac:dyDescent="0.4">
      <c r="A265" s="10" t="s">
        <v>1</v>
      </c>
      <c r="B265" s="132">
        <f t="shared" si="7"/>
        <v>600</v>
      </c>
      <c r="C265" s="1586">
        <f>[6]физио!H89</f>
        <v>0.06</v>
      </c>
      <c r="D265" s="1584">
        <f>[6]физио!I89</f>
        <v>0.01</v>
      </c>
      <c r="E265" s="1585">
        <f>[6]физио!K89</f>
        <v>5.7999999999999996E-3</v>
      </c>
      <c r="F265" s="120">
        <v>0</v>
      </c>
      <c r="G265" s="133"/>
    </row>
    <row r="266" spans="1:8" ht="31.5" hidden="1" customHeight="1" thickBot="1" x14ac:dyDescent="0.45">
      <c r="A266" s="7" t="s">
        <v>0</v>
      </c>
      <c r="B266" s="128">
        <f t="shared" si="7"/>
        <v>13200</v>
      </c>
      <c r="C266" s="127">
        <f>SUM(C264:C265)</f>
        <v>1.32</v>
      </c>
      <c r="D266" s="126">
        <f>SUM(D264:D265)</f>
        <v>0.01</v>
      </c>
      <c r="E266" s="108"/>
      <c r="F266" s="107"/>
      <c r="G266" s="125"/>
    </row>
    <row r="267" spans="1:8" ht="31.5" hidden="1" customHeight="1" x14ac:dyDescent="0.4">
      <c r="A267" s="137" t="s">
        <v>157</v>
      </c>
      <c r="B267" s="136">
        <f t="shared" si="7"/>
        <v>12600</v>
      </c>
      <c r="C267" s="135">
        <v>1.26</v>
      </c>
      <c r="D267" s="134"/>
      <c r="E267" s="121"/>
      <c r="F267" s="120"/>
      <c r="H267" s="201">
        <v>7</v>
      </c>
    </row>
    <row r="268" spans="1:8" ht="29.25" hidden="1" customHeight="1" x14ac:dyDescent="0.4">
      <c r="A268" s="10" t="s">
        <v>1</v>
      </c>
      <c r="B268" s="132">
        <f t="shared" si="7"/>
        <v>600</v>
      </c>
      <c r="C268" s="1586">
        <f>[6]физио!H95</f>
        <v>0.06</v>
      </c>
      <c r="D268" s="1584">
        <f>[6]физио!I95</f>
        <v>0.01</v>
      </c>
      <c r="E268" s="1585">
        <f>[6]физио!K95</f>
        <v>5.7999999999999996E-3</v>
      </c>
      <c r="F268" s="120">
        <v>0</v>
      </c>
      <c r="G268" s="133"/>
    </row>
    <row r="269" spans="1:8" ht="30" hidden="1" customHeight="1" thickBot="1" x14ac:dyDescent="0.45">
      <c r="A269" s="7" t="s">
        <v>0</v>
      </c>
      <c r="B269" s="128">
        <f t="shared" si="7"/>
        <v>13200</v>
      </c>
      <c r="C269" s="127">
        <f>SUM(C267:C268)</f>
        <v>1.32</v>
      </c>
      <c r="D269" s="126">
        <f>SUM(D267:D268)</f>
        <v>0.01</v>
      </c>
      <c r="E269" s="108"/>
      <c r="F269" s="107"/>
      <c r="G269" s="125"/>
    </row>
    <row r="270" spans="1:8" ht="31.5" hidden="1" customHeight="1" x14ac:dyDescent="0.4">
      <c r="A270" s="137" t="s">
        <v>156</v>
      </c>
      <c r="B270" s="136">
        <f t="shared" si="7"/>
        <v>12600</v>
      </c>
      <c r="C270" s="135">
        <v>1.26</v>
      </c>
      <c r="D270" s="134"/>
      <c r="E270" s="121"/>
      <c r="F270" s="120"/>
      <c r="G270" s="133"/>
    </row>
    <row r="271" spans="1:8" ht="26.25" hidden="1" customHeight="1" x14ac:dyDescent="0.4">
      <c r="A271" s="10" t="s">
        <v>1</v>
      </c>
      <c r="B271" s="132">
        <f t="shared" si="7"/>
        <v>600</v>
      </c>
      <c r="C271" s="1586">
        <f>[6]физио!H101</f>
        <v>0.06</v>
      </c>
      <c r="D271" s="1584">
        <f>[6]физио!I101</f>
        <v>0.01</v>
      </c>
      <c r="E271" s="1585">
        <f>[6]физио!K101</f>
        <v>5.7999999999999996E-3</v>
      </c>
      <c r="F271" s="120">
        <v>0</v>
      </c>
      <c r="G271" s="133"/>
    </row>
    <row r="272" spans="1:8" ht="29.25" hidden="1" customHeight="1" thickBot="1" x14ac:dyDescent="0.45">
      <c r="A272" s="7" t="s">
        <v>0</v>
      </c>
      <c r="B272" s="128">
        <f t="shared" si="7"/>
        <v>13200</v>
      </c>
      <c r="C272" s="127">
        <f>SUM(C270:C271)</f>
        <v>1.32</v>
      </c>
      <c r="D272" s="126">
        <f>SUM(D270:D271)</f>
        <v>0.01</v>
      </c>
      <c r="E272" s="108"/>
      <c r="F272" s="107"/>
      <c r="G272" s="125"/>
    </row>
    <row r="273" spans="1:7" ht="29.25" hidden="1" customHeight="1" x14ac:dyDescent="0.4">
      <c r="A273" s="137" t="s">
        <v>155</v>
      </c>
      <c r="B273" s="154">
        <f t="shared" si="7"/>
        <v>18700</v>
      </c>
      <c r="C273" s="135">
        <v>1.87</v>
      </c>
      <c r="D273" s="153"/>
      <c r="E273" s="121"/>
      <c r="F273" s="120"/>
      <c r="G273" s="133"/>
    </row>
    <row r="274" spans="1:7" ht="30" hidden="1" customHeight="1" x14ac:dyDescent="0.4">
      <c r="A274" s="10" t="s">
        <v>1</v>
      </c>
      <c r="B274" s="132">
        <f t="shared" si="7"/>
        <v>600</v>
      </c>
      <c r="C274" s="1586">
        <f>[6]физио!H107</f>
        <v>0.06</v>
      </c>
      <c r="D274" s="1584">
        <f>[6]физио!I107</f>
        <v>0.01</v>
      </c>
      <c r="E274" s="1585">
        <f>[6]физио!K107</f>
        <v>5.7999999999999996E-3</v>
      </c>
      <c r="F274" s="120">
        <v>0</v>
      </c>
      <c r="G274" s="133"/>
    </row>
    <row r="275" spans="1:7" ht="29.25" hidden="1" customHeight="1" thickBot="1" x14ac:dyDescent="0.45">
      <c r="A275" s="7" t="s">
        <v>0</v>
      </c>
      <c r="B275" s="152">
        <f t="shared" si="7"/>
        <v>19300</v>
      </c>
      <c r="C275" s="127">
        <f>SUM(C273:C274)</f>
        <v>1.9300000000000002</v>
      </c>
      <c r="D275" s="125">
        <f>SUM(D273:D274)</f>
        <v>0.01</v>
      </c>
      <c r="E275" s="108"/>
      <c r="F275" s="107"/>
      <c r="G275" s="125"/>
    </row>
    <row r="276" spans="1:7" ht="29.25" hidden="1" customHeight="1" x14ac:dyDescent="0.4">
      <c r="A276" s="137" t="s">
        <v>154</v>
      </c>
      <c r="B276" s="136">
        <f t="shared" si="7"/>
        <v>12600</v>
      </c>
      <c r="C276" s="135">
        <v>1.26</v>
      </c>
      <c r="D276" s="134"/>
      <c r="E276" s="121"/>
      <c r="F276" s="120"/>
      <c r="G276" s="133"/>
    </row>
    <row r="277" spans="1:7" ht="26.25" hidden="1" customHeight="1" x14ac:dyDescent="0.4">
      <c r="A277" s="10" t="s">
        <v>1</v>
      </c>
      <c r="B277" s="132">
        <f t="shared" si="7"/>
        <v>600</v>
      </c>
      <c r="C277" s="1586">
        <f>[6]физио!H113</f>
        <v>0.06</v>
      </c>
      <c r="D277" s="1584">
        <f>[6]физио!I113</f>
        <v>0.01</v>
      </c>
      <c r="E277" s="1585">
        <f>[6]физио!K113</f>
        <v>5.7999999999999996E-3</v>
      </c>
      <c r="F277" s="120">
        <v>0</v>
      </c>
      <c r="G277" s="133"/>
    </row>
    <row r="278" spans="1:7" ht="31.5" hidden="1" customHeight="1" thickBot="1" x14ac:dyDescent="0.45">
      <c r="A278" s="7" t="s">
        <v>0</v>
      </c>
      <c r="B278" s="128">
        <f t="shared" si="7"/>
        <v>13200</v>
      </c>
      <c r="C278" s="127">
        <f>SUM(C276:C277)</f>
        <v>1.32</v>
      </c>
      <c r="D278" s="126">
        <f>SUM(D276:D277)</f>
        <v>0.01</v>
      </c>
      <c r="E278" s="108"/>
      <c r="F278" s="107"/>
      <c r="G278" s="125"/>
    </row>
    <row r="279" spans="1:7" ht="29.25" hidden="1" customHeight="1" x14ac:dyDescent="0.4">
      <c r="A279" s="137" t="s">
        <v>153</v>
      </c>
      <c r="B279" s="136">
        <f t="shared" si="7"/>
        <v>12600</v>
      </c>
      <c r="C279" s="135">
        <v>1.26</v>
      </c>
      <c r="D279" s="134"/>
      <c r="E279" s="121"/>
      <c r="F279" s="120"/>
      <c r="G279" s="133"/>
    </row>
    <row r="280" spans="1:7" ht="29.25" hidden="1" customHeight="1" x14ac:dyDescent="0.4">
      <c r="A280" s="10" t="s">
        <v>1</v>
      </c>
      <c r="B280" s="132">
        <f t="shared" si="7"/>
        <v>600</v>
      </c>
      <c r="C280" s="1586">
        <f>[6]физио!H120</f>
        <v>0.06</v>
      </c>
      <c r="D280" s="1584">
        <f>[6]физио!I120</f>
        <v>0.01</v>
      </c>
      <c r="E280" s="1585">
        <f>[6]физио!K120</f>
        <v>5.7999999999999996E-3</v>
      </c>
      <c r="F280" s="120">
        <v>0</v>
      </c>
      <c r="G280" s="133"/>
    </row>
    <row r="281" spans="1:7" ht="31.5" hidden="1" customHeight="1" thickBot="1" x14ac:dyDescent="0.45">
      <c r="A281" s="7" t="s">
        <v>0</v>
      </c>
      <c r="B281" s="128">
        <f t="shared" si="7"/>
        <v>13200</v>
      </c>
      <c r="C281" s="127">
        <f>SUM(C279:C280)</f>
        <v>1.32</v>
      </c>
      <c r="D281" s="126">
        <f>SUM(D279:D280)</f>
        <v>0.01</v>
      </c>
      <c r="E281" s="108"/>
      <c r="F281" s="107"/>
      <c r="G281" s="125"/>
    </row>
    <row r="282" spans="1:7" ht="33" hidden="1" customHeight="1" x14ac:dyDescent="0.4">
      <c r="A282" s="137" t="s">
        <v>152</v>
      </c>
      <c r="B282" s="136">
        <f t="shared" si="7"/>
        <v>12600</v>
      </c>
      <c r="C282" s="135">
        <v>1.26</v>
      </c>
      <c r="D282" s="134"/>
      <c r="E282" s="121"/>
      <c r="F282" s="120"/>
      <c r="G282" s="133"/>
    </row>
    <row r="283" spans="1:7" ht="30" hidden="1" customHeight="1" x14ac:dyDescent="0.4">
      <c r="A283" s="10" t="s">
        <v>1</v>
      </c>
      <c r="B283" s="132">
        <f t="shared" si="7"/>
        <v>600</v>
      </c>
      <c r="C283" s="135">
        <f>[6]физио!H126</f>
        <v>0.06</v>
      </c>
      <c r="D283" s="168">
        <f>[6]физио!I126</f>
        <v>0.01</v>
      </c>
      <c r="E283" s="121"/>
      <c r="F283" s="120"/>
      <c r="G283" s="133"/>
    </row>
    <row r="284" spans="1:7" ht="33" hidden="1" customHeight="1" thickBot="1" x14ac:dyDescent="0.45">
      <c r="A284" s="7" t="s">
        <v>0</v>
      </c>
      <c r="B284" s="128">
        <f t="shared" si="7"/>
        <v>13200</v>
      </c>
      <c r="C284" s="127">
        <f>SUM(C282:C283)</f>
        <v>1.32</v>
      </c>
      <c r="D284" s="125">
        <f>SUM(D282:D283)</f>
        <v>0.01</v>
      </c>
      <c r="E284" s="108"/>
      <c r="F284" s="107"/>
      <c r="G284" s="125"/>
    </row>
    <row r="285" spans="1:7" ht="33" hidden="1" customHeight="1" thickBot="1" x14ac:dyDescent="0.45">
      <c r="A285" s="137" t="s">
        <v>151</v>
      </c>
      <c r="B285" s="136">
        <f t="shared" si="7"/>
        <v>12600</v>
      </c>
      <c r="C285" s="1586">
        <v>1.26</v>
      </c>
      <c r="D285" s="1613"/>
      <c r="E285" s="1585"/>
      <c r="F285" s="120"/>
      <c r="G285" s="133"/>
    </row>
    <row r="286" spans="1:7" ht="36" hidden="1" customHeight="1" thickBot="1" x14ac:dyDescent="0.45">
      <c r="A286" s="10" t="s">
        <v>1</v>
      </c>
      <c r="B286" s="132">
        <f t="shared" si="7"/>
        <v>600</v>
      </c>
      <c r="C286" s="1586">
        <f>[6]физио!H173</f>
        <v>0.06</v>
      </c>
      <c r="D286" s="1614">
        <f>[6]физио!I173</f>
        <v>0.01</v>
      </c>
      <c r="E286" s="1585">
        <f>[6]физио!K173</f>
        <v>5.7999999999999996E-3</v>
      </c>
      <c r="F286" s="120">
        <v>0</v>
      </c>
      <c r="G286" s="133"/>
    </row>
    <row r="287" spans="1:7" ht="33.75" hidden="1" customHeight="1" thickBot="1" x14ac:dyDescent="0.45">
      <c r="A287" s="7" t="s">
        <v>0</v>
      </c>
      <c r="B287" s="128">
        <f t="shared" si="7"/>
        <v>13200</v>
      </c>
      <c r="C287" s="127">
        <f>SUM(C285:C286)</f>
        <v>1.32</v>
      </c>
      <c r="D287" s="126">
        <f>SUM(D285:D286)</f>
        <v>0.01</v>
      </c>
      <c r="E287" s="108"/>
      <c r="F287" s="107"/>
      <c r="G287" s="125"/>
    </row>
    <row r="288" spans="1:7" ht="33" hidden="1" customHeight="1" thickBot="1" x14ac:dyDescent="0.45">
      <c r="A288" s="137" t="s">
        <v>150</v>
      </c>
      <c r="B288" s="136">
        <f t="shared" si="7"/>
        <v>12700</v>
      </c>
      <c r="C288" s="135">
        <v>1.27</v>
      </c>
      <c r="D288" s="1615"/>
      <c r="E288" s="121"/>
      <c r="F288" s="120"/>
      <c r="G288" s="133"/>
    </row>
    <row r="289" spans="1:7" ht="27.75" hidden="1" customHeight="1" thickBot="1" x14ac:dyDescent="0.45">
      <c r="A289" s="10" t="s">
        <v>1</v>
      </c>
      <c r="B289" s="132">
        <f t="shared" si="7"/>
        <v>600</v>
      </c>
      <c r="C289" s="1586">
        <f>[6]физио!H179</f>
        <v>0.06</v>
      </c>
      <c r="D289" s="1614">
        <f>[6]физио!I179</f>
        <v>0.01</v>
      </c>
      <c r="E289" s="1585">
        <f>[6]физио!K179</f>
        <v>5.7999999999999996E-3</v>
      </c>
      <c r="F289" s="120">
        <v>0</v>
      </c>
      <c r="G289" s="133"/>
    </row>
    <row r="290" spans="1:7" ht="33" hidden="1" customHeight="1" thickBot="1" x14ac:dyDescent="0.45">
      <c r="A290" s="7" t="s">
        <v>0</v>
      </c>
      <c r="B290" s="128">
        <f t="shared" si="7"/>
        <v>13300</v>
      </c>
      <c r="C290" s="127">
        <f>SUM(C288:C289)</f>
        <v>1.33</v>
      </c>
      <c r="D290" s="126">
        <f>SUM(D288:D289)</f>
        <v>0.01</v>
      </c>
      <c r="E290" s="108"/>
      <c r="F290" s="107"/>
      <c r="G290" s="125"/>
    </row>
    <row r="291" spans="1:7" ht="28.5" hidden="1" thickBot="1" x14ac:dyDescent="0.45">
      <c r="A291" s="199" t="s">
        <v>149</v>
      </c>
      <c r="B291" s="198"/>
      <c r="C291" s="135"/>
      <c r="D291" s="1592"/>
      <c r="E291" s="121"/>
      <c r="F291" s="120"/>
      <c r="G291" s="133"/>
    </row>
    <row r="292" spans="1:7" ht="35.25" hidden="1" customHeight="1" x14ac:dyDescent="0.4">
      <c r="A292" s="137" t="s">
        <v>148</v>
      </c>
      <c r="B292" s="136">
        <f t="shared" ref="B292:B303" si="8">C292*$B$15</f>
        <v>24900.000000000004</v>
      </c>
      <c r="C292" s="1586">
        <v>2.4900000000000002</v>
      </c>
      <c r="D292" s="1616"/>
      <c r="E292" s="1585"/>
      <c r="F292" s="120"/>
      <c r="G292" s="133"/>
    </row>
    <row r="293" spans="1:7" ht="31.5" hidden="1" customHeight="1" thickBot="1" x14ac:dyDescent="0.45">
      <c r="A293" s="10" t="s">
        <v>1</v>
      </c>
      <c r="B293" s="132">
        <f t="shared" si="8"/>
        <v>7900</v>
      </c>
      <c r="C293" s="1586">
        <f>[6]физио!H190</f>
        <v>0.79</v>
      </c>
      <c r="D293" s="1617">
        <f>[6]физио!I190</f>
        <v>7.0000000000000007E-2</v>
      </c>
      <c r="E293" s="1585">
        <f>[6]физио!K190</f>
        <v>7.3200000000000001E-2</v>
      </c>
      <c r="F293" s="120">
        <v>0</v>
      </c>
      <c r="G293" s="133"/>
    </row>
    <row r="294" spans="1:7" ht="33.75" hidden="1" customHeight="1" thickBot="1" x14ac:dyDescent="0.45">
      <c r="A294" s="7" t="s">
        <v>0</v>
      </c>
      <c r="B294" s="128">
        <f t="shared" si="8"/>
        <v>32800</v>
      </c>
      <c r="C294" s="127">
        <f>SUM(C292:C293)</f>
        <v>3.2800000000000002</v>
      </c>
      <c r="D294" s="126">
        <f>SUM(D292:D293)</f>
        <v>7.0000000000000007E-2</v>
      </c>
      <c r="E294" s="108"/>
      <c r="F294" s="107"/>
      <c r="G294" s="125"/>
    </row>
    <row r="295" spans="1:7" ht="33.75" hidden="1" customHeight="1" thickBot="1" x14ac:dyDescent="0.45">
      <c r="A295" s="137" t="s">
        <v>147</v>
      </c>
      <c r="B295" s="136">
        <f t="shared" si="8"/>
        <v>24900.000000000004</v>
      </c>
      <c r="C295" s="135">
        <v>2.4900000000000002</v>
      </c>
      <c r="D295" s="1615"/>
      <c r="E295" s="121"/>
      <c r="F295" s="120"/>
      <c r="G295" s="133"/>
    </row>
    <row r="296" spans="1:7" ht="35.25" hidden="1" customHeight="1" thickBot="1" x14ac:dyDescent="0.45">
      <c r="A296" s="10" t="s">
        <v>1</v>
      </c>
      <c r="B296" s="132">
        <f t="shared" si="8"/>
        <v>16000</v>
      </c>
      <c r="C296" s="135">
        <f>[6]физио!H199</f>
        <v>1.6</v>
      </c>
      <c r="D296" s="1614">
        <f>[6]физио!I199</f>
        <v>0.15</v>
      </c>
      <c r="E296" s="121">
        <f>[6]физио!K199</f>
        <v>0.1452</v>
      </c>
      <c r="F296" s="120">
        <v>0</v>
      </c>
      <c r="G296" s="133"/>
    </row>
    <row r="297" spans="1:7" ht="28.5" hidden="1" thickBot="1" x14ac:dyDescent="0.45">
      <c r="A297" s="7" t="s">
        <v>0</v>
      </c>
      <c r="B297" s="128">
        <f t="shared" si="8"/>
        <v>40900</v>
      </c>
      <c r="C297" s="127">
        <f>SUM(C295:C296)</f>
        <v>4.09</v>
      </c>
      <c r="D297" s="126">
        <f>SUM(D295:D296)</f>
        <v>0.15</v>
      </c>
      <c r="E297" s="108"/>
      <c r="F297" s="107"/>
      <c r="G297" s="125"/>
    </row>
    <row r="298" spans="1:7" ht="59.25" hidden="1" customHeight="1" x14ac:dyDescent="0.4">
      <c r="A298" s="170" t="s">
        <v>146</v>
      </c>
      <c r="B298" s="136">
        <f t="shared" si="8"/>
        <v>19200</v>
      </c>
      <c r="C298" s="135">
        <v>1.92</v>
      </c>
      <c r="D298" s="134"/>
      <c r="E298" s="121"/>
      <c r="F298" s="120"/>
      <c r="G298" s="133"/>
    </row>
    <row r="299" spans="1:7" ht="34.5" hidden="1" customHeight="1" x14ac:dyDescent="0.4">
      <c r="A299" s="10" t="s">
        <v>1</v>
      </c>
      <c r="B299" s="132">
        <f t="shared" si="8"/>
        <v>100</v>
      </c>
      <c r="C299" s="1618">
        <f>[6]физио!H203</f>
        <v>0.01</v>
      </c>
      <c r="D299" s="168">
        <v>0</v>
      </c>
      <c r="E299" s="121"/>
      <c r="F299" s="120"/>
      <c r="G299" s="133"/>
    </row>
    <row r="300" spans="1:7" ht="36" hidden="1" customHeight="1" thickBot="1" x14ac:dyDescent="0.45">
      <c r="A300" s="7" t="s">
        <v>0</v>
      </c>
      <c r="B300" s="128">
        <f t="shared" si="8"/>
        <v>19300</v>
      </c>
      <c r="C300" s="127">
        <f>SUM(C298:C299)</f>
        <v>1.93</v>
      </c>
      <c r="D300" s="151">
        <f>SUM(D298:D299)</f>
        <v>0</v>
      </c>
      <c r="E300" s="108"/>
      <c r="F300" s="107"/>
      <c r="G300" s="125"/>
    </row>
    <row r="301" spans="1:7" ht="84" hidden="1" thickBot="1" x14ac:dyDescent="0.45">
      <c r="A301" s="170" t="s">
        <v>145</v>
      </c>
      <c r="B301" s="154">
        <f t="shared" si="8"/>
        <v>24200</v>
      </c>
      <c r="C301" s="1565">
        <v>2.42</v>
      </c>
      <c r="D301" s="153"/>
      <c r="E301" s="121"/>
      <c r="F301" s="120"/>
      <c r="G301" s="133"/>
    </row>
    <row r="302" spans="1:7" ht="28.5" hidden="1" thickBot="1" x14ac:dyDescent="0.45">
      <c r="A302" s="10" t="s">
        <v>1</v>
      </c>
      <c r="B302" s="132">
        <f t="shared" si="8"/>
        <v>100</v>
      </c>
      <c r="C302" s="1618">
        <f>[6]физио!H203</f>
        <v>0.01</v>
      </c>
      <c r="D302" s="168">
        <v>0</v>
      </c>
      <c r="E302" s="121"/>
      <c r="F302" s="120"/>
      <c r="G302" s="133"/>
    </row>
    <row r="303" spans="1:7" ht="28.5" hidden="1" thickBot="1" x14ac:dyDescent="0.45">
      <c r="A303" s="7" t="s">
        <v>0</v>
      </c>
      <c r="B303" s="128">
        <f t="shared" si="8"/>
        <v>24299.999999999996</v>
      </c>
      <c r="C303" s="127">
        <f>SUM(C301:C302)</f>
        <v>2.4299999999999997</v>
      </c>
      <c r="D303" s="126">
        <f>SUM(D301:D302)</f>
        <v>0</v>
      </c>
      <c r="E303" s="108"/>
      <c r="F303" s="107"/>
      <c r="G303" s="125"/>
    </row>
    <row r="304" spans="1:7" ht="33.75" hidden="1" customHeight="1" thickBot="1" x14ac:dyDescent="0.45">
      <c r="A304" s="199" t="s">
        <v>144</v>
      </c>
      <c r="B304" s="198"/>
      <c r="C304" s="135"/>
      <c r="D304" s="1592"/>
      <c r="E304" s="121"/>
      <c r="F304" s="120"/>
      <c r="G304" s="133"/>
    </row>
    <row r="305" spans="1:13" ht="56.25" hidden="1" thickBot="1" x14ac:dyDescent="0.45">
      <c r="A305" s="170" t="s">
        <v>143</v>
      </c>
      <c r="B305" s="136">
        <f t="shared" ref="B305:B311" si="9">C305*$B$15</f>
        <v>12600</v>
      </c>
      <c r="C305" s="135">
        <v>1.26</v>
      </c>
      <c r="D305" s="134"/>
      <c r="E305" s="121"/>
      <c r="F305" s="120"/>
      <c r="G305" s="133"/>
    </row>
    <row r="306" spans="1:13" ht="28.5" hidden="1" thickBot="1" x14ac:dyDescent="0.45">
      <c r="A306" s="10" t="s">
        <v>1</v>
      </c>
      <c r="B306" s="132">
        <f t="shared" si="9"/>
        <v>100</v>
      </c>
      <c r="C306" s="1565">
        <f>[6]физио!H207</f>
        <v>0.01</v>
      </c>
      <c r="D306" s="168">
        <v>0</v>
      </c>
      <c r="E306" s="121">
        <v>0</v>
      </c>
      <c r="F306" s="120">
        <v>0</v>
      </c>
      <c r="G306" s="196"/>
      <c r="H306" s="195"/>
      <c r="I306" s="195"/>
      <c r="J306" s="195"/>
      <c r="K306" s="195"/>
      <c r="M306" s="94" t="s">
        <v>141</v>
      </c>
    </row>
    <row r="307" spans="1:13" ht="28.5" hidden="1" thickBot="1" x14ac:dyDescent="0.45">
      <c r="A307" s="7" t="s">
        <v>0</v>
      </c>
      <c r="B307" s="128">
        <f t="shared" si="9"/>
        <v>12700</v>
      </c>
      <c r="C307" s="1619">
        <f>SUM(C305:C306)</f>
        <v>1.27</v>
      </c>
      <c r="D307" s="30">
        <f>SUM(D305:D306)</f>
        <v>0</v>
      </c>
      <c r="E307" s="1620"/>
      <c r="F307" s="107"/>
      <c r="I307" s="94" t="s">
        <v>142</v>
      </c>
    </row>
    <row r="308" spans="1:13" ht="28.5" hidden="1" thickBot="1" x14ac:dyDescent="0.45">
      <c r="A308" s="137" t="s">
        <v>140</v>
      </c>
      <c r="B308" s="136">
        <f t="shared" si="9"/>
        <v>12600</v>
      </c>
      <c r="C308" s="135">
        <v>1.26</v>
      </c>
      <c r="D308" s="153"/>
      <c r="E308" s="121"/>
      <c r="F308" s="120"/>
      <c r="G308" s="194"/>
    </row>
    <row r="309" spans="1:13" ht="28.5" hidden="1" thickBot="1" x14ac:dyDescent="0.45">
      <c r="A309" s="10" t="s">
        <v>138</v>
      </c>
      <c r="B309" s="132">
        <f t="shared" si="9"/>
        <v>0</v>
      </c>
      <c r="C309" s="135">
        <f>[6]физио!H218</f>
        <v>0</v>
      </c>
      <c r="D309" s="168">
        <f>[6]физио!I218</f>
        <v>0</v>
      </c>
      <c r="E309" s="121"/>
      <c r="F309" s="120"/>
      <c r="G309" s="133"/>
    </row>
    <row r="310" spans="1:13" ht="28.5" hidden="1" thickBot="1" x14ac:dyDescent="0.45">
      <c r="A310" s="10" t="s">
        <v>138</v>
      </c>
      <c r="B310" s="152"/>
      <c r="C310" s="1586"/>
      <c r="D310" s="1584"/>
      <c r="E310" s="1585"/>
      <c r="F310" s="120"/>
      <c r="G310" s="133"/>
    </row>
    <row r="311" spans="1:13" ht="28.5" hidden="1" thickBot="1" x14ac:dyDescent="0.45">
      <c r="A311" s="7" t="s">
        <v>0</v>
      </c>
      <c r="B311" s="128">
        <f t="shared" si="9"/>
        <v>12600</v>
      </c>
      <c r="C311" s="127">
        <f>SUM(C308:C309)</f>
        <v>1.26</v>
      </c>
      <c r="D311" s="125">
        <f>SUM(D308:D309)</f>
        <v>0</v>
      </c>
      <c r="E311" s="1621"/>
      <c r="F311" s="1622"/>
      <c r="G311" s="125"/>
    </row>
    <row r="312" spans="1:13" ht="27.75" hidden="1" thickBot="1" x14ac:dyDescent="0.4">
      <c r="A312" s="7" t="str">
        <f>A565:D565</f>
        <v>Кислородный коктейль</v>
      </c>
      <c r="B312" s="193"/>
      <c r="C312" s="1619">
        <v>0.64</v>
      </c>
      <c r="D312" s="30"/>
      <c r="E312" s="88"/>
      <c r="F312" s="88"/>
      <c r="G312" s="125"/>
    </row>
    <row r="313" spans="1:13" ht="28.5" hidden="1" thickBot="1" x14ac:dyDescent="0.45">
      <c r="A313" s="10" t="s">
        <v>1</v>
      </c>
      <c r="B313" s="132">
        <f>C313*$B$15</f>
        <v>1300</v>
      </c>
      <c r="C313" s="135">
        <f>[6]физио!H239</f>
        <v>0.13</v>
      </c>
      <c r="D313" s="168">
        <f>[6]физио!I239</f>
        <v>0.01</v>
      </c>
      <c r="E313" s="121"/>
      <c r="F313" s="120"/>
      <c r="G313" s="133"/>
    </row>
    <row r="314" spans="1:13" ht="28.5" hidden="1" thickBot="1" x14ac:dyDescent="0.45">
      <c r="A314" s="7" t="s">
        <v>0</v>
      </c>
      <c r="B314" s="128">
        <f>C314*$B$15</f>
        <v>7700</v>
      </c>
      <c r="C314" s="127">
        <f>SUM(C312:C313)</f>
        <v>0.77</v>
      </c>
      <c r="D314" s="126">
        <f>SUM(D312:D313)</f>
        <v>0.01</v>
      </c>
      <c r="E314" s="108"/>
      <c r="F314" s="107"/>
      <c r="G314" s="125"/>
    </row>
    <row r="315" spans="1:13" ht="27.75" hidden="1" thickBot="1" x14ac:dyDescent="0.4">
      <c r="A315" s="191" t="s">
        <v>137</v>
      </c>
      <c r="B315" s="190"/>
      <c r="C315" s="1529"/>
      <c r="D315" s="1623"/>
      <c r="E315" s="121"/>
      <c r="F315" s="120"/>
      <c r="G315" s="133"/>
    </row>
    <row r="316" spans="1:13" ht="28.5" hidden="1" thickBot="1" x14ac:dyDescent="0.45">
      <c r="A316" s="187" t="s">
        <v>136</v>
      </c>
      <c r="B316" s="136">
        <f t="shared" ref="B316:B331" si="10">C316*$B$15</f>
        <v>6000</v>
      </c>
      <c r="C316" s="1533">
        <v>0.6</v>
      </c>
      <c r="D316" s="153"/>
      <c r="E316" s="121"/>
      <c r="F316" s="120"/>
      <c r="G316" s="133"/>
    </row>
    <row r="317" spans="1:13" ht="28.5" hidden="1" thickBot="1" x14ac:dyDescent="0.45">
      <c r="A317" s="10" t="s">
        <v>1</v>
      </c>
      <c r="B317" s="132">
        <f t="shared" si="10"/>
        <v>12300</v>
      </c>
      <c r="C317" s="1533">
        <f>'[6]Лаборат. страх.'!I29</f>
        <v>1.23</v>
      </c>
      <c r="D317" s="168">
        <f>'[6]Лаборат. страх.'!J22</f>
        <v>0</v>
      </c>
      <c r="E317" s="121"/>
      <c r="F317" s="120"/>
      <c r="G317" s="133"/>
    </row>
    <row r="318" spans="1:13" ht="28.5" hidden="1" thickBot="1" x14ac:dyDescent="0.45">
      <c r="A318" s="7" t="s">
        <v>0</v>
      </c>
      <c r="B318" s="152">
        <f t="shared" si="10"/>
        <v>18300</v>
      </c>
      <c r="C318" s="127">
        <f>SUM(C316:C317)</f>
        <v>1.83</v>
      </c>
      <c r="D318" s="125">
        <f>SUM(D316:D317)</f>
        <v>0</v>
      </c>
      <c r="E318" s="108"/>
      <c r="F318" s="107"/>
      <c r="G318" s="125"/>
    </row>
    <row r="319" spans="1:13" ht="28.5" hidden="1" thickBot="1" x14ac:dyDescent="0.45">
      <c r="A319" s="187" t="s">
        <v>135</v>
      </c>
      <c r="B319" s="136">
        <f t="shared" si="10"/>
        <v>2500</v>
      </c>
      <c r="C319" s="1533">
        <v>0.25</v>
      </c>
      <c r="D319" s="134"/>
      <c r="E319" s="121"/>
      <c r="F319" s="120"/>
      <c r="G319" s="133"/>
    </row>
    <row r="320" spans="1:13" ht="28.5" hidden="1" thickBot="1" x14ac:dyDescent="0.45">
      <c r="A320" s="10" t="s">
        <v>1</v>
      </c>
      <c r="B320" s="132">
        <f t="shared" si="10"/>
        <v>12300</v>
      </c>
      <c r="C320" s="1533">
        <f>'[6]Лаборат. страх.'!I29</f>
        <v>1.23</v>
      </c>
      <c r="D320" s="168">
        <f>'[6]Лаборат. страх.'!J29</f>
        <v>0.11</v>
      </c>
      <c r="E320" s="121"/>
      <c r="F320" s="120"/>
      <c r="G320" s="133"/>
    </row>
    <row r="321" spans="1:7" ht="28.5" hidden="1" thickBot="1" x14ac:dyDescent="0.45">
      <c r="A321" s="7" t="s">
        <v>0</v>
      </c>
      <c r="B321" s="128">
        <f t="shared" si="10"/>
        <v>14800</v>
      </c>
      <c r="C321" s="127">
        <f>SUM(C319:C320)</f>
        <v>1.48</v>
      </c>
      <c r="D321" s="126">
        <f>SUM(D319:D320)</f>
        <v>0.11</v>
      </c>
      <c r="E321" s="108"/>
      <c r="F321" s="107"/>
      <c r="G321" s="125"/>
    </row>
    <row r="322" spans="1:7" ht="28.5" hidden="1" thickBot="1" x14ac:dyDescent="0.45">
      <c r="A322" s="187" t="s">
        <v>133</v>
      </c>
      <c r="B322" s="136">
        <f t="shared" si="10"/>
        <v>22000</v>
      </c>
      <c r="C322" s="1533">
        <v>2.2000000000000002</v>
      </c>
      <c r="D322" s="134"/>
      <c r="E322" s="121"/>
      <c r="F322" s="120"/>
      <c r="G322" s="133"/>
    </row>
    <row r="323" spans="1:7" ht="28.5" hidden="1" thickBot="1" x14ac:dyDescent="0.45">
      <c r="A323" s="10" t="s">
        <v>1</v>
      </c>
      <c r="B323" s="132">
        <f t="shared" si="10"/>
        <v>12300</v>
      </c>
      <c r="C323" s="1533">
        <f>'[6]Лаборат. страх.'!I29</f>
        <v>1.23</v>
      </c>
      <c r="D323" s="168">
        <f>'[6]Лаборат. страх.'!J29</f>
        <v>0.11</v>
      </c>
      <c r="E323" s="121"/>
      <c r="F323" s="120"/>
      <c r="G323" s="133"/>
    </row>
    <row r="324" spans="1:7" ht="28.5" hidden="1" thickBot="1" x14ac:dyDescent="0.45">
      <c r="A324" s="7" t="s">
        <v>0</v>
      </c>
      <c r="B324" s="128">
        <f t="shared" si="10"/>
        <v>34300</v>
      </c>
      <c r="C324" s="127">
        <f>SUM(C322:C323)</f>
        <v>3.43</v>
      </c>
      <c r="D324" s="126">
        <f>SUM(D322:D323)</f>
        <v>0.11</v>
      </c>
      <c r="E324" s="108"/>
      <c r="F324" s="107"/>
      <c r="G324" s="125"/>
    </row>
    <row r="325" spans="1:7" ht="33.75" hidden="1" customHeight="1" x14ac:dyDescent="0.4">
      <c r="A325" s="187" t="s">
        <v>134</v>
      </c>
      <c r="B325" s="136">
        <f t="shared" si="10"/>
        <v>7400</v>
      </c>
      <c r="C325" s="1533">
        <v>0.74</v>
      </c>
      <c r="D325" s="134"/>
      <c r="E325" s="121"/>
      <c r="F325" s="120"/>
      <c r="G325" s="133"/>
    </row>
    <row r="326" spans="1:7" ht="33.75" hidden="1" customHeight="1" x14ac:dyDescent="0.4">
      <c r="A326" s="10" t="s">
        <v>1</v>
      </c>
      <c r="B326" s="132">
        <f t="shared" si="10"/>
        <v>15300</v>
      </c>
      <c r="C326" s="1533">
        <f>'[6]Лаборат. страх.'!I39</f>
        <v>1.53</v>
      </c>
      <c r="D326" s="168">
        <f>'[6]Лаборат. страх.'!J39</f>
        <v>0.14000000000000001</v>
      </c>
      <c r="E326" s="121"/>
      <c r="F326" s="120"/>
      <c r="G326" s="133"/>
    </row>
    <row r="327" spans="1:7" ht="34.5" hidden="1" customHeight="1" thickBot="1" x14ac:dyDescent="0.45">
      <c r="A327" s="7" t="s">
        <v>0</v>
      </c>
      <c r="B327" s="128">
        <f t="shared" si="10"/>
        <v>22700</v>
      </c>
      <c r="C327" s="127">
        <f>SUM(C325:C326)</f>
        <v>2.27</v>
      </c>
      <c r="D327" s="126">
        <f>SUM(D325:D326)</f>
        <v>0.14000000000000001</v>
      </c>
      <c r="E327" s="108"/>
      <c r="F327" s="107"/>
      <c r="G327" s="125"/>
    </row>
    <row r="328" spans="1:7" ht="33.75" hidden="1" customHeight="1" x14ac:dyDescent="0.4">
      <c r="A328" s="187" t="s">
        <v>133</v>
      </c>
      <c r="B328" s="136">
        <f t="shared" si="10"/>
        <v>21900</v>
      </c>
      <c r="C328" s="1533">
        <v>2.19</v>
      </c>
      <c r="D328" s="134"/>
      <c r="E328" s="121"/>
      <c r="F328" s="120"/>
      <c r="G328" s="133"/>
    </row>
    <row r="329" spans="1:7" ht="33" hidden="1" customHeight="1" x14ac:dyDescent="0.4">
      <c r="A329" s="10" t="s">
        <v>1</v>
      </c>
      <c r="B329" s="132">
        <f t="shared" si="10"/>
        <v>17300</v>
      </c>
      <c r="C329" s="1533">
        <f>'[6]Лаборат. страх.'!I312</f>
        <v>1.73</v>
      </c>
      <c r="D329" s="168">
        <f>'[6]Лаборат. страх.'!J53</f>
        <v>0</v>
      </c>
      <c r="E329" s="121"/>
      <c r="F329" s="120"/>
      <c r="G329" s="133"/>
    </row>
    <row r="330" spans="1:7" ht="28.5" hidden="1" thickBot="1" x14ac:dyDescent="0.45">
      <c r="A330" s="7" t="s">
        <v>0</v>
      </c>
      <c r="B330" s="128">
        <f t="shared" si="10"/>
        <v>39200</v>
      </c>
      <c r="C330" s="127">
        <f>SUM(C328:C329)</f>
        <v>3.92</v>
      </c>
      <c r="D330" s="126">
        <f>SUM(D328:D329)</f>
        <v>0</v>
      </c>
      <c r="E330" s="108"/>
      <c r="F330" s="107"/>
      <c r="G330" s="125"/>
    </row>
    <row r="331" spans="1:7" ht="36.75" hidden="1" customHeight="1" x14ac:dyDescent="0.4">
      <c r="A331" s="187" t="s">
        <v>132</v>
      </c>
      <c r="B331" s="136">
        <f t="shared" si="10"/>
        <v>21500</v>
      </c>
      <c r="C331" s="1533">
        <f>'[6]Лаборат. страх.'!C65</f>
        <v>2.15</v>
      </c>
      <c r="D331" s="134"/>
      <c r="E331" s="121"/>
      <c r="F331" s="120"/>
      <c r="G331" s="133"/>
    </row>
    <row r="332" spans="1:7" ht="33.75" hidden="1" customHeight="1" x14ac:dyDescent="0.4">
      <c r="A332" s="10" t="s">
        <v>1</v>
      </c>
      <c r="B332" s="132">
        <f>C332*$B$15</f>
        <v>3700</v>
      </c>
      <c r="C332" s="1533">
        <f>'[6]Лаборат. страх.'!E66</f>
        <v>0.37</v>
      </c>
      <c r="D332" s="168">
        <f>'[6]Лаборат. страх.'!J66</f>
        <v>0.02</v>
      </c>
      <c r="E332" s="121"/>
      <c r="F332" s="120"/>
      <c r="G332" s="133"/>
    </row>
    <row r="333" spans="1:7" ht="28.5" hidden="1" thickBot="1" x14ac:dyDescent="0.45">
      <c r="A333" s="7" t="s">
        <v>0</v>
      </c>
      <c r="B333" s="128">
        <f>C333*$B$15</f>
        <v>25200</v>
      </c>
      <c r="C333" s="127">
        <f>SUM(C331:C332)</f>
        <v>2.52</v>
      </c>
      <c r="D333" s="126">
        <f>SUM(D331:D332)</f>
        <v>0.02</v>
      </c>
      <c r="E333" s="108"/>
      <c r="F333" s="107"/>
      <c r="G333" s="125"/>
    </row>
    <row r="334" spans="1:7" ht="40.5" hidden="1" customHeight="1" x14ac:dyDescent="0.4">
      <c r="A334" s="187" t="s">
        <v>131</v>
      </c>
      <c r="B334" s="136">
        <f>C334*$B$15</f>
        <v>4900</v>
      </c>
      <c r="C334" s="1533">
        <v>0.49</v>
      </c>
      <c r="D334" s="134"/>
      <c r="E334" s="121"/>
      <c r="F334" s="120"/>
      <c r="G334" s="133"/>
    </row>
    <row r="335" spans="1:7" ht="37.5" hidden="1" customHeight="1" x14ac:dyDescent="0.4">
      <c r="A335" s="10" t="s">
        <v>1</v>
      </c>
      <c r="B335" s="132">
        <f>C335*$B$15</f>
        <v>2000</v>
      </c>
      <c r="C335" s="1533">
        <f>'[6]Лаборат. страх.'!I96</f>
        <v>0.2</v>
      </c>
      <c r="D335" s="168">
        <f>'[6]Лаборат. страх.'!J96</f>
        <v>0</v>
      </c>
      <c r="E335" s="121"/>
      <c r="F335" s="120"/>
      <c r="G335" s="133"/>
    </row>
    <row r="336" spans="1:7" ht="34.5" hidden="1" customHeight="1" thickBot="1" x14ac:dyDescent="0.45">
      <c r="A336" s="7" t="s">
        <v>0</v>
      </c>
      <c r="B336" s="128">
        <f>C336*$B$15</f>
        <v>6899.9999999999991</v>
      </c>
      <c r="C336" s="127">
        <f>SUM(C334:C335)</f>
        <v>0.69</v>
      </c>
      <c r="D336" s="126">
        <f>SUM(D334:D335)</f>
        <v>0</v>
      </c>
      <c r="E336" s="108"/>
      <c r="F336" s="107"/>
      <c r="G336" s="125"/>
    </row>
    <row r="337" spans="1:7" ht="37.5" hidden="1" customHeight="1" x14ac:dyDescent="0.4">
      <c r="A337" s="187" t="s">
        <v>130</v>
      </c>
      <c r="B337" s="154">
        <f t="shared" ref="B337:B400" si="11">C337*$B$15</f>
        <v>10500</v>
      </c>
      <c r="C337" s="1533">
        <v>1.05</v>
      </c>
      <c r="D337" s="153"/>
      <c r="E337" s="121"/>
      <c r="F337" s="120"/>
      <c r="G337" s="133"/>
    </row>
    <row r="338" spans="1:7" ht="31.5" hidden="1" customHeight="1" x14ac:dyDescent="0.4">
      <c r="A338" s="10" t="s">
        <v>1</v>
      </c>
      <c r="B338" s="132">
        <f t="shared" si="11"/>
        <v>7100</v>
      </c>
      <c r="C338" s="1533">
        <f>'[6]Лаборат. страх.'!I107</f>
        <v>0.71</v>
      </c>
      <c r="D338" s="168">
        <f>'[6]Лаборат. страх.'!J107</f>
        <v>3.8E-3</v>
      </c>
      <c r="E338" s="121"/>
      <c r="F338" s="120"/>
      <c r="G338" s="133"/>
    </row>
    <row r="339" spans="1:7" ht="36" hidden="1" customHeight="1" thickBot="1" x14ac:dyDescent="0.45">
      <c r="A339" s="7" t="s">
        <v>0</v>
      </c>
      <c r="B339" s="132">
        <f t="shared" si="11"/>
        <v>17600</v>
      </c>
      <c r="C339" s="127">
        <f>SUM(C337:C338)</f>
        <v>1.76</v>
      </c>
      <c r="D339" s="126">
        <f>SUM(D337:D338)</f>
        <v>3.8E-3</v>
      </c>
      <c r="E339" s="108"/>
      <c r="F339" s="107"/>
      <c r="G339" s="125"/>
    </row>
    <row r="340" spans="1:7" ht="24" hidden="1" customHeight="1" x14ac:dyDescent="0.4">
      <c r="A340" s="187" t="s">
        <v>129</v>
      </c>
      <c r="B340" s="132">
        <f t="shared" si="11"/>
        <v>55500000</v>
      </c>
      <c r="C340" s="1533">
        <f>+[3]анализ!C413</f>
        <v>5550</v>
      </c>
      <c r="D340" s="134"/>
      <c r="E340" s="121"/>
      <c r="F340" s="120"/>
      <c r="G340" s="133"/>
    </row>
    <row r="341" spans="1:7" ht="24" hidden="1" customHeight="1" x14ac:dyDescent="0.4">
      <c r="A341" s="10" t="s">
        <v>1</v>
      </c>
      <c r="B341" s="132">
        <f t="shared" si="11"/>
        <v>1000000</v>
      </c>
      <c r="C341" s="1529">
        <f>+[4]калькул.!$F$111</f>
        <v>100</v>
      </c>
      <c r="D341" s="168">
        <f>[5]калькул.!$G$110</f>
        <v>0</v>
      </c>
      <c r="E341" s="121"/>
      <c r="F341" s="120"/>
      <c r="G341" s="133"/>
    </row>
    <row r="342" spans="1:7" ht="24" hidden="1" customHeight="1" thickBot="1" x14ac:dyDescent="0.45">
      <c r="A342" s="7" t="s">
        <v>0</v>
      </c>
      <c r="B342" s="132">
        <f t="shared" si="11"/>
        <v>56500000</v>
      </c>
      <c r="C342" s="127">
        <f>SUM(C340:C341)</f>
        <v>5650</v>
      </c>
      <c r="D342" s="126">
        <f>SUM(D340:D341)</f>
        <v>0</v>
      </c>
      <c r="E342" s="108"/>
      <c r="F342" s="107"/>
      <c r="G342" s="125"/>
    </row>
    <row r="343" spans="1:7" ht="24" hidden="1" customHeight="1" x14ac:dyDescent="0.4">
      <c r="A343" s="187" t="s">
        <v>128</v>
      </c>
      <c r="B343" s="132">
        <f t="shared" si="11"/>
        <v>48000000</v>
      </c>
      <c r="C343" s="1533">
        <f>+[3]анализ!C416</f>
        <v>4800</v>
      </c>
      <c r="D343" s="153"/>
      <c r="E343" s="121"/>
      <c r="F343" s="120"/>
      <c r="G343" s="133"/>
    </row>
    <row r="344" spans="1:7" ht="24" hidden="1" customHeight="1" x14ac:dyDescent="0.4">
      <c r="A344" s="10" t="s">
        <v>1</v>
      </c>
      <c r="B344" s="132">
        <f t="shared" si="11"/>
        <v>29500000</v>
      </c>
      <c r="C344" s="1529">
        <f>+[4]калькул.!$F$120</f>
        <v>2950</v>
      </c>
      <c r="D344" s="168">
        <f>[5]калькул.!$G$119</f>
        <v>0</v>
      </c>
      <c r="E344" s="121"/>
      <c r="F344" s="120"/>
      <c r="G344" s="133"/>
    </row>
    <row r="345" spans="1:7" ht="24" hidden="1" customHeight="1" thickBot="1" x14ac:dyDescent="0.45">
      <c r="A345" s="7" t="s">
        <v>0</v>
      </c>
      <c r="B345" s="152">
        <f t="shared" si="11"/>
        <v>77500000</v>
      </c>
      <c r="C345" s="127">
        <f>SUM(C343:C344)</f>
        <v>7750</v>
      </c>
      <c r="D345" s="125">
        <f>SUM(D343:D344)</f>
        <v>0</v>
      </c>
      <c r="E345" s="108"/>
      <c r="F345" s="107"/>
      <c r="G345" s="125"/>
    </row>
    <row r="346" spans="1:7" ht="38.25" hidden="1" customHeight="1" x14ac:dyDescent="0.4">
      <c r="A346" s="187" t="s">
        <v>127</v>
      </c>
      <c r="B346" s="136">
        <f t="shared" si="11"/>
        <v>2300</v>
      </c>
      <c r="C346" s="1533">
        <v>0.23</v>
      </c>
      <c r="D346" s="134"/>
      <c r="E346" s="121"/>
      <c r="F346" s="120"/>
      <c r="G346" s="133"/>
    </row>
    <row r="347" spans="1:7" ht="33" hidden="1" customHeight="1" x14ac:dyDescent="0.4">
      <c r="A347" s="10" t="s">
        <v>1</v>
      </c>
      <c r="B347" s="132">
        <f t="shared" si="11"/>
        <v>100</v>
      </c>
      <c r="C347" s="1533">
        <f>'[6]Лаборат. страх.'!I127</f>
        <v>0.01</v>
      </c>
      <c r="D347" s="168">
        <f>'[6]Лаборат. страх.'!J127</f>
        <v>0</v>
      </c>
      <c r="E347" s="121"/>
      <c r="F347" s="120"/>
      <c r="G347" s="133"/>
    </row>
    <row r="348" spans="1:7" ht="38.25" hidden="1" customHeight="1" thickBot="1" x14ac:dyDescent="0.45">
      <c r="A348" s="7" t="s">
        <v>0</v>
      </c>
      <c r="B348" s="128">
        <f t="shared" si="11"/>
        <v>2400</v>
      </c>
      <c r="C348" s="127">
        <f>SUM(C346:C347)</f>
        <v>0.24000000000000002</v>
      </c>
      <c r="D348" s="126">
        <f>SUM(D346:D347)</f>
        <v>0</v>
      </c>
      <c r="E348" s="108"/>
      <c r="F348" s="107"/>
      <c r="G348" s="125"/>
    </row>
    <row r="349" spans="1:7" ht="39" hidden="1" customHeight="1" x14ac:dyDescent="0.4">
      <c r="A349" s="187" t="s">
        <v>126</v>
      </c>
      <c r="B349" s="136">
        <f t="shared" si="11"/>
        <v>13200</v>
      </c>
      <c r="C349" s="1533">
        <v>1.32</v>
      </c>
      <c r="D349" s="134"/>
      <c r="E349" s="121"/>
      <c r="F349" s="120"/>
      <c r="G349" s="133"/>
    </row>
    <row r="350" spans="1:7" ht="39" hidden="1" customHeight="1" x14ac:dyDescent="0.4">
      <c r="A350" s="10" t="s">
        <v>1</v>
      </c>
      <c r="B350" s="132">
        <f t="shared" si="11"/>
        <v>10400</v>
      </c>
      <c r="C350" s="1533">
        <f>'[6]Лаборат. страх.'!I135</f>
        <v>1.04</v>
      </c>
      <c r="D350" s="168">
        <f>'[6]Лаборат. страх.'!J135</f>
        <v>0</v>
      </c>
      <c r="E350" s="121"/>
      <c r="F350" s="120"/>
      <c r="G350" s="133"/>
    </row>
    <row r="351" spans="1:7" ht="36" hidden="1" customHeight="1" thickBot="1" x14ac:dyDescent="0.45">
      <c r="A351" s="7" t="s">
        <v>0</v>
      </c>
      <c r="B351" s="128">
        <f t="shared" si="11"/>
        <v>23600.000000000004</v>
      </c>
      <c r="C351" s="127">
        <f>SUM(C349:C350)</f>
        <v>2.3600000000000003</v>
      </c>
      <c r="D351" s="151">
        <f>SUM(D349:D350)</f>
        <v>0</v>
      </c>
      <c r="E351" s="108"/>
      <c r="F351" s="107"/>
      <c r="G351" s="125"/>
    </row>
    <row r="352" spans="1:7" ht="36.75" hidden="1" customHeight="1" x14ac:dyDescent="0.4">
      <c r="A352" s="187" t="s">
        <v>125</v>
      </c>
      <c r="B352" s="136">
        <f t="shared" si="11"/>
        <v>6600</v>
      </c>
      <c r="C352" s="1533">
        <v>0.66</v>
      </c>
      <c r="D352" s="134"/>
      <c r="E352" s="121"/>
      <c r="F352" s="120"/>
      <c r="G352" s="133"/>
    </row>
    <row r="353" spans="1:7" ht="36.75" hidden="1" customHeight="1" x14ac:dyDescent="0.4">
      <c r="A353" s="10" t="s">
        <v>1</v>
      </c>
      <c r="B353" s="132">
        <f t="shared" si="11"/>
        <v>100</v>
      </c>
      <c r="C353" s="1533">
        <f>'[6]Лаборат. страх.'!I139</f>
        <v>0.01</v>
      </c>
      <c r="D353" s="168">
        <f>'[6]Лаборат. страх.'!J139</f>
        <v>0</v>
      </c>
      <c r="E353" s="121"/>
      <c r="F353" s="120"/>
      <c r="G353" s="133"/>
    </row>
    <row r="354" spans="1:7" ht="34.5" hidden="1" customHeight="1" thickBot="1" x14ac:dyDescent="0.45">
      <c r="A354" s="7" t="s">
        <v>0</v>
      </c>
      <c r="B354" s="128">
        <f t="shared" si="11"/>
        <v>6700</v>
      </c>
      <c r="C354" s="127">
        <f>SUM(C352:C353)</f>
        <v>0.67</v>
      </c>
      <c r="D354" s="126">
        <f>SUM(D352:D353)</f>
        <v>0</v>
      </c>
      <c r="E354" s="108"/>
      <c r="F354" s="107"/>
      <c r="G354" s="125"/>
    </row>
    <row r="355" spans="1:7" ht="33.75" hidden="1" customHeight="1" x14ac:dyDescent="0.4">
      <c r="A355" s="187" t="s">
        <v>124</v>
      </c>
      <c r="B355" s="136">
        <f t="shared" si="11"/>
        <v>19600</v>
      </c>
      <c r="C355" s="1533">
        <v>1.96</v>
      </c>
      <c r="D355" s="134"/>
      <c r="E355" s="121"/>
      <c r="F355" s="120"/>
      <c r="G355" s="133"/>
    </row>
    <row r="356" spans="1:7" ht="31.5" hidden="1" customHeight="1" x14ac:dyDescent="0.4">
      <c r="A356" s="10" t="s">
        <v>1</v>
      </c>
      <c r="B356" s="132">
        <f t="shared" si="11"/>
        <v>1600</v>
      </c>
      <c r="C356" s="1533">
        <f>'[6]Лаборат. страх.'!I160</f>
        <v>0.16</v>
      </c>
      <c r="D356" s="168">
        <f>'[6]Лаборат. страх.'!J160</f>
        <v>0</v>
      </c>
      <c r="E356" s="121"/>
      <c r="F356" s="120"/>
      <c r="G356" s="133"/>
    </row>
    <row r="357" spans="1:7" ht="32.25" hidden="1" customHeight="1" thickBot="1" x14ac:dyDescent="0.45">
      <c r="A357" s="7" t="s">
        <v>0</v>
      </c>
      <c r="B357" s="128">
        <f t="shared" si="11"/>
        <v>21200</v>
      </c>
      <c r="C357" s="127">
        <f>SUM(C355:C356)</f>
        <v>2.12</v>
      </c>
      <c r="D357" s="126">
        <f>SUM(D355:D356)</f>
        <v>0</v>
      </c>
      <c r="E357" s="108"/>
      <c r="F357" s="107"/>
      <c r="G357" s="125"/>
    </row>
    <row r="358" spans="1:7" ht="37.5" hidden="1" customHeight="1" x14ac:dyDescent="0.4">
      <c r="A358" s="187" t="s">
        <v>123</v>
      </c>
      <c r="B358" s="136">
        <f t="shared" si="11"/>
        <v>27000</v>
      </c>
      <c r="C358" s="1533">
        <v>2.7</v>
      </c>
      <c r="D358" s="134"/>
      <c r="E358" s="121"/>
      <c r="F358" s="120"/>
      <c r="G358" s="133"/>
    </row>
    <row r="359" spans="1:7" ht="37.5" hidden="1" customHeight="1" x14ac:dyDescent="0.4">
      <c r="A359" s="10" t="s">
        <v>1</v>
      </c>
      <c r="B359" s="132">
        <f t="shared" si="11"/>
        <v>4900</v>
      </c>
      <c r="C359" s="1533">
        <f>'[6]Лаборат. страх.'!I149</f>
        <v>0.49</v>
      </c>
      <c r="D359" s="168">
        <f>'[6]Лаборат. страх.'!J149</f>
        <v>0</v>
      </c>
      <c r="E359" s="121"/>
      <c r="F359" s="120"/>
      <c r="G359" s="133"/>
    </row>
    <row r="360" spans="1:7" ht="38.25" hidden="1" customHeight="1" thickBot="1" x14ac:dyDescent="0.45">
      <c r="A360" s="7" t="s">
        <v>0</v>
      </c>
      <c r="B360" s="128">
        <f t="shared" si="11"/>
        <v>31900.000000000004</v>
      </c>
      <c r="C360" s="127">
        <f>SUM(C358:C359)</f>
        <v>3.1900000000000004</v>
      </c>
      <c r="D360" s="126">
        <f>SUM(D358:D359)</f>
        <v>0</v>
      </c>
      <c r="E360" s="108"/>
      <c r="F360" s="107"/>
      <c r="G360" s="125"/>
    </row>
    <row r="361" spans="1:7" ht="46.5" hidden="1" customHeight="1" x14ac:dyDescent="0.4">
      <c r="A361" s="187" t="s">
        <v>122</v>
      </c>
      <c r="B361" s="154">
        <f t="shared" si="11"/>
        <v>8200</v>
      </c>
      <c r="C361" s="1533">
        <v>0.82</v>
      </c>
      <c r="D361" s="153"/>
      <c r="E361" s="121"/>
      <c r="F361" s="120"/>
      <c r="G361" s="133"/>
    </row>
    <row r="362" spans="1:7" ht="44.25" hidden="1" customHeight="1" x14ac:dyDescent="0.4">
      <c r="A362" s="10" t="s">
        <v>1</v>
      </c>
      <c r="B362" s="132">
        <f t="shared" si="11"/>
        <v>100</v>
      </c>
      <c r="C362" s="1533">
        <f>'[6]Лаборат. страх.'!I153</f>
        <v>0.01</v>
      </c>
      <c r="D362" s="168">
        <f>'[6]Лаборат. страх.'!J153</f>
        <v>0</v>
      </c>
      <c r="E362" s="121"/>
      <c r="F362" s="120"/>
      <c r="G362" s="133"/>
    </row>
    <row r="363" spans="1:7" ht="43.5" hidden="1" customHeight="1" thickBot="1" x14ac:dyDescent="0.45">
      <c r="A363" s="7" t="s">
        <v>0</v>
      </c>
      <c r="B363" s="132">
        <f t="shared" si="11"/>
        <v>8300</v>
      </c>
      <c r="C363" s="127">
        <f>SUM(C361:C362)</f>
        <v>0.83</v>
      </c>
      <c r="D363" s="126">
        <f>SUM(D361:D362)</f>
        <v>0</v>
      </c>
      <c r="E363" s="108"/>
      <c r="F363" s="107"/>
      <c r="G363" s="125"/>
    </row>
    <row r="364" spans="1:7" ht="50.25" hidden="1" customHeight="1" x14ac:dyDescent="0.4">
      <c r="A364" s="137" t="s">
        <v>121</v>
      </c>
      <c r="B364" s="136">
        <f t="shared" si="11"/>
        <v>2000</v>
      </c>
      <c r="C364" s="135">
        <v>0.2</v>
      </c>
      <c r="D364" s="134"/>
      <c r="E364" s="121"/>
      <c r="F364" s="120"/>
      <c r="G364" s="133"/>
    </row>
    <row r="365" spans="1:7" ht="48" hidden="1" customHeight="1" x14ac:dyDescent="0.4">
      <c r="A365" s="10" t="s">
        <v>1</v>
      </c>
      <c r="B365" s="132">
        <f t="shared" si="11"/>
        <v>1300</v>
      </c>
      <c r="C365" s="135">
        <f>'[6]Лаборат. страх.'!I70</f>
        <v>0.13</v>
      </c>
      <c r="D365" s="168">
        <f>'[6]Лаборат. страх.'!J70</f>
        <v>0.01</v>
      </c>
      <c r="E365" s="121"/>
      <c r="F365" s="120"/>
      <c r="G365" s="133"/>
    </row>
    <row r="366" spans="1:7" ht="45" hidden="1" customHeight="1" thickBot="1" x14ac:dyDescent="0.45">
      <c r="A366" s="7" t="s">
        <v>0</v>
      </c>
      <c r="B366" s="128">
        <f t="shared" si="11"/>
        <v>3300</v>
      </c>
      <c r="C366" s="127">
        <f>SUM(C364:C365)</f>
        <v>0.33</v>
      </c>
      <c r="D366" s="126">
        <f>SUM(D364:D365)</f>
        <v>0.01</v>
      </c>
      <c r="E366" s="108"/>
      <c r="F366" s="107"/>
      <c r="G366" s="125"/>
    </row>
    <row r="367" spans="1:7" ht="44.25" hidden="1" customHeight="1" x14ac:dyDescent="0.4">
      <c r="A367" s="137" t="s">
        <v>120</v>
      </c>
      <c r="B367" s="136">
        <f t="shared" si="11"/>
        <v>3300</v>
      </c>
      <c r="C367" s="135">
        <v>0.33</v>
      </c>
      <c r="D367" s="134"/>
      <c r="E367" s="121"/>
      <c r="F367" s="120"/>
      <c r="G367" s="133"/>
    </row>
    <row r="368" spans="1:7" ht="45" hidden="1" customHeight="1" x14ac:dyDescent="0.4">
      <c r="A368" s="10" t="s">
        <v>1</v>
      </c>
      <c r="B368" s="132">
        <f t="shared" si="11"/>
        <v>1300</v>
      </c>
      <c r="C368" s="135">
        <f>'[6]Лаборат. страх.'!I75</f>
        <v>0.13</v>
      </c>
      <c r="D368" s="168">
        <f>'[6]Лаборат. страх.'!J75</f>
        <v>0.01</v>
      </c>
      <c r="E368" s="121"/>
      <c r="F368" s="120"/>
      <c r="G368" s="133"/>
    </row>
    <row r="369" spans="1:7" ht="47.25" hidden="1" customHeight="1" thickBot="1" x14ac:dyDescent="0.45">
      <c r="A369" s="7" t="s">
        <v>0</v>
      </c>
      <c r="B369" s="128">
        <f t="shared" si="11"/>
        <v>4600</v>
      </c>
      <c r="C369" s="127">
        <f>SUM(C367:C368)</f>
        <v>0.46</v>
      </c>
      <c r="D369" s="126">
        <f>SUM(D367:D368)</f>
        <v>0.01</v>
      </c>
      <c r="E369" s="108"/>
      <c r="F369" s="107"/>
      <c r="G369" s="125"/>
    </row>
    <row r="370" spans="1:7" ht="48" hidden="1" customHeight="1" x14ac:dyDescent="0.4">
      <c r="A370" s="137" t="s">
        <v>119</v>
      </c>
      <c r="B370" s="136">
        <f t="shared" si="11"/>
        <v>8500</v>
      </c>
      <c r="C370" s="135">
        <v>0.85</v>
      </c>
      <c r="D370" s="134"/>
      <c r="E370" s="121"/>
      <c r="F370" s="120"/>
      <c r="G370" s="133"/>
    </row>
    <row r="371" spans="1:7" ht="46.5" hidden="1" customHeight="1" x14ac:dyDescent="0.4">
      <c r="A371" s="10" t="s">
        <v>1</v>
      </c>
      <c r="B371" s="132">
        <f t="shared" si="11"/>
        <v>200</v>
      </c>
      <c r="C371" s="135">
        <f>'[6]Лаборат. страх.'!I80</f>
        <v>0.02</v>
      </c>
      <c r="D371" s="168">
        <f>'[6]Лаборат. страх.'!J80</f>
        <v>1E-3</v>
      </c>
      <c r="E371" s="121"/>
      <c r="F371" s="120"/>
      <c r="G371" s="133"/>
    </row>
    <row r="372" spans="1:7" ht="49.5" hidden="1" customHeight="1" thickBot="1" x14ac:dyDescent="0.45">
      <c r="A372" s="7" t="s">
        <v>0</v>
      </c>
      <c r="B372" s="128">
        <f t="shared" si="11"/>
        <v>8700</v>
      </c>
      <c r="C372" s="127">
        <f>SUM(C370:C371)</f>
        <v>0.87</v>
      </c>
      <c r="D372" s="126">
        <f>SUM(D370:D371)</f>
        <v>1E-3</v>
      </c>
      <c r="E372" s="108"/>
      <c r="F372" s="107"/>
      <c r="G372" s="125"/>
    </row>
    <row r="373" spans="1:7" ht="48.75" hidden="1" customHeight="1" x14ac:dyDescent="0.4">
      <c r="A373" s="137" t="s">
        <v>118</v>
      </c>
      <c r="B373" s="136">
        <f t="shared" si="11"/>
        <v>3300</v>
      </c>
      <c r="C373" s="135">
        <v>0.33</v>
      </c>
      <c r="D373" s="134"/>
      <c r="E373" s="121"/>
      <c r="F373" s="120"/>
      <c r="G373" s="133"/>
    </row>
    <row r="374" spans="1:7" ht="46.5" hidden="1" customHeight="1" x14ac:dyDescent="0.4">
      <c r="A374" s="10" t="s">
        <v>1</v>
      </c>
      <c r="B374" s="132">
        <f t="shared" si="11"/>
        <v>900</v>
      </c>
      <c r="C374" s="135">
        <f>'[6]Лаборат. страх.'!I84</f>
        <v>0.09</v>
      </c>
      <c r="D374" s="168">
        <f>'[6]Лаборат. страх.'!J84</f>
        <v>0</v>
      </c>
      <c r="E374" s="121"/>
      <c r="F374" s="120"/>
      <c r="G374" s="133"/>
    </row>
    <row r="375" spans="1:7" ht="41.25" hidden="1" customHeight="1" thickBot="1" x14ac:dyDescent="0.45">
      <c r="A375" s="7" t="s">
        <v>0</v>
      </c>
      <c r="B375" s="128">
        <f t="shared" si="11"/>
        <v>4200</v>
      </c>
      <c r="C375" s="127">
        <f>SUM(C373:C374)</f>
        <v>0.42000000000000004</v>
      </c>
      <c r="D375" s="126">
        <f>SUM(D373:D374)</f>
        <v>0</v>
      </c>
      <c r="E375" s="108"/>
      <c r="F375" s="107"/>
      <c r="G375" s="125"/>
    </row>
    <row r="376" spans="1:7" ht="44.25" hidden="1" customHeight="1" x14ac:dyDescent="0.4">
      <c r="A376" s="137" t="s">
        <v>117</v>
      </c>
      <c r="B376" s="136">
        <f t="shared" si="11"/>
        <v>5100</v>
      </c>
      <c r="C376" s="135">
        <v>0.51</v>
      </c>
      <c r="D376" s="134"/>
      <c r="E376" s="121"/>
      <c r="F376" s="120"/>
      <c r="G376" s="133"/>
    </row>
    <row r="377" spans="1:7" ht="42.75" hidden="1" customHeight="1" x14ac:dyDescent="0.4">
      <c r="A377" s="10" t="s">
        <v>1</v>
      </c>
      <c r="B377" s="132">
        <f t="shared" si="11"/>
        <v>900</v>
      </c>
      <c r="C377" s="135">
        <f>'[6]Лаборат. страх.'!I90</f>
        <v>0.09</v>
      </c>
      <c r="D377" s="168">
        <f>'[6]Лаборат. страх.'!J90</f>
        <v>4.0000000000000001E-3</v>
      </c>
      <c r="E377" s="121"/>
      <c r="F377" s="120"/>
      <c r="G377" s="133"/>
    </row>
    <row r="378" spans="1:7" ht="51" hidden="1" customHeight="1" thickBot="1" x14ac:dyDescent="0.45">
      <c r="A378" s="7" t="s">
        <v>0</v>
      </c>
      <c r="B378" s="128">
        <f t="shared" si="11"/>
        <v>6000</v>
      </c>
      <c r="C378" s="127">
        <f>SUM(C376:C377)</f>
        <v>0.6</v>
      </c>
      <c r="D378" s="126">
        <f>SUM(D376:D377)</f>
        <v>4.0000000000000001E-3</v>
      </c>
      <c r="E378" s="108"/>
      <c r="F378" s="107"/>
      <c r="G378" s="125"/>
    </row>
    <row r="379" spans="1:7" ht="51.75" hidden="1" customHeight="1" x14ac:dyDescent="0.4">
      <c r="A379" s="137" t="s">
        <v>116</v>
      </c>
      <c r="B379" s="136">
        <f t="shared" si="11"/>
        <v>4100</v>
      </c>
      <c r="C379" s="135">
        <v>0.41</v>
      </c>
      <c r="D379" s="134"/>
      <c r="E379" s="121"/>
      <c r="F379" s="120"/>
      <c r="G379" s="133"/>
    </row>
    <row r="380" spans="1:7" ht="48" hidden="1" customHeight="1" x14ac:dyDescent="0.4">
      <c r="A380" s="10" t="s">
        <v>1</v>
      </c>
      <c r="B380" s="132">
        <f t="shared" si="11"/>
        <v>1400.0000000000002</v>
      </c>
      <c r="C380" s="135">
        <f>'[6]Лаборат. страх.'!I192</f>
        <v>0.14000000000000001</v>
      </c>
      <c r="D380" s="168">
        <f>'[6]Лаборат. страх.'!J200</f>
        <v>0.04</v>
      </c>
      <c r="E380" s="121"/>
      <c r="F380" s="120"/>
      <c r="G380" s="133"/>
    </row>
    <row r="381" spans="1:7" ht="47.25" hidden="1" customHeight="1" thickBot="1" x14ac:dyDescent="0.45">
      <c r="A381" s="7" t="s">
        <v>0</v>
      </c>
      <c r="B381" s="128">
        <f t="shared" si="11"/>
        <v>5500</v>
      </c>
      <c r="C381" s="127">
        <f>SUM(C379:C380)</f>
        <v>0.55000000000000004</v>
      </c>
      <c r="D381" s="126">
        <f>SUM(D379:D380)</f>
        <v>0.04</v>
      </c>
      <c r="E381" s="108"/>
      <c r="F381" s="107"/>
      <c r="G381" s="125"/>
    </row>
    <row r="382" spans="1:7" ht="58.5" hidden="1" customHeight="1" x14ac:dyDescent="0.4">
      <c r="A382" s="170" t="s">
        <v>115</v>
      </c>
      <c r="B382" s="136">
        <f t="shared" si="11"/>
        <v>6600</v>
      </c>
      <c r="C382" s="135">
        <v>0.66</v>
      </c>
      <c r="D382" s="134"/>
      <c r="E382" s="121"/>
      <c r="F382" s="120"/>
      <c r="G382" s="133"/>
    </row>
    <row r="383" spans="1:7" ht="46.5" hidden="1" customHeight="1" x14ac:dyDescent="0.4">
      <c r="A383" s="169" t="s">
        <v>1</v>
      </c>
      <c r="B383" s="132">
        <f t="shared" si="11"/>
        <v>5600.0000000000009</v>
      </c>
      <c r="C383" s="135">
        <f>'[6]Лаборат. страх.'!I200</f>
        <v>0.56000000000000005</v>
      </c>
      <c r="D383" s="168">
        <f>'[6]Лаборат. страх.'!J208</f>
        <v>0.01</v>
      </c>
      <c r="E383" s="121"/>
      <c r="F383" s="120"/>
      <c r="G383" s="133"/>
    </row>
    <row r="384" spans="1:7" ht="47.25" hidden="1" customHeight="1" thickBot="1" x14ac:dyDescent="0.45">
      <c r="A384" s="182" t="s">
        <v>0</v>
      </c>
      <c r="B384" s="128">
        <f t="shared" si="11"/>
        <v>12200.000000000002</v>
      </c>
      <c r="C384" s="127">
        <f>SUM(C382:C383)</f>
        <v>1.2200000000000002</v>
      </c>
      <c r="D384" s="126">
        <f>SUM(D382:D383)</f>
        <v>0.01</v>
      </c>
      <c r="E384" s="108"/>
      <c r="F384" s="107"/>
      <c r="G384" s="125"/>
    </row>
    <row r="385" spans="1:7" ht="65.25" hidden="1" customHeight="1" x14ac:dyDescent="0.4">
      <c r="A385" s="170" t="s">
        <v>114</v>
      </c>
      <c r="B385" s="136">
        <f t="shared" si="11"/>
        <v>6600</v>
      </c>
      <c r="C385" s="135">
        <v>0.66</v>
      </c>
      <c r="D385" s="134"/>
      <c r="E385" s="121"/>
      <c r="F385" s="120"/>
      <c r="G385" s="133"/>
    </row>
    <row r="386" spans="1:7" ht="36.75" hidden="1" customHeight="1" x14ac:dyDescent="0.4">
      <c r="A386" s="169" t="s">
        <v>1</v>
      </c>
      <c r="B386" s="132">
        <f t="shared" si="11"/>
        <v>2100</v>
      </c>
      <c r="C386" s="135">
        <f>'[6]Лаборат. страх.'!I208</f>
        <v>0.21</v>
      </c>
      <c r="D386" s="168">
        <f>'[6]Лаборат. страх.'!J208</f>
        <v>0.01</v>
      </c>
      <c r="E386" s="121"/>
      <c r="F386" s="120"/>
      <c r="G386" s="133"/>
    </row>
    <row r="387" spans="1:7" ht="39.75" hidden="1" customHeight="1" thickBot="1" x14ac:dyDescent="0.45">
      <c r="A387" s="182" t="s">
        <v>0</v>
      </c>
      <c r="B387" s="128">
        <f t="shared" si="11"/>
        <v>8700</v>
      </c>
      <c r="C387" s="127">
        <f>SUM(C385:C386)</f>
        <v>0.87</v>
      </c>
      <c r="D387" s="126">
        <f>SUM(D385:D386)</f>
        <v>0.01</v>
      </c>
      <c r="E387" s="108"/>
      <c r="F387" s="107"/>
      <c r="G387" s="125"/>
    </row>
    <row r="388" spans="1:7" ht="54.75" hidden="1" customHeight="1" x14ac:dyDescent="0.4">
      <c r="A388" s="170" t="s">
        <v>113</v>
      </c>
      <c r="B388" s="136">
        <f t="shared" si="11"/>
        <v>9000</v>
      </c>
      <c r="C388" s="135">
        <v>0.9</v>
      </c>
      <c r="D388" s="134"/>
      <c r="E388" s="121"/>
      <c r="F388" s="120"/>
      <c r="G388" s="133"/>
    </row>
    <row r="389" spans="1:7" ht="28.5" hidden="1" thickBot="1" x14ac:dyDescent="0.45">
      <c r="A389" s="169" t="s">
        <v>1</v>
      </c>
      <c r="B389" s="132">
        <f t="shared" si="11"/>
        <v>5600.0000000000009</v>
      </c>
      <c r="C389" s="135">
        <f>'[6]Лаборат. страх.'!I217</f>
        <v>0.56000000000000005</v>
      </c>
      <c r="D389" s="168">
        <f>'[6]Лаборат. страх.'!J226</f>
        <v>0.1</v>
      </c>
      <c r="E389" s="121"/>
      <c r="F389" s="120"/>
      <c r="G389" s="133"/>
    </row>
    <row r="390" spans="1:7" ht="28.5" hidden="1" thickBot="1" x14ac:dyDescent="0.45">
      <c r="A390" s="182" t="s">
        <v>0</v>
      </c>
      <c r="B390" s="128">
        <f t="shared" si="11"/>
        <v>14600</v>
      </c>
      <c r="C390" s="127">
        <f>SUM(C388:C389)</f>
        <v>1.46</v>
      </c>
      <c r="D390" s="126">
        <f>SUM(D388:D389)</f>
        <v>0.1</v>
      </c>
      <c r="E390" s="108"/>
      <c r="F390" s="107"/>
      <c r="G390" s="125"/>
    </row>
    <row r="391" spans="1:7" ht="56.25" hidden="1" thickBot="1" x14ac:dyDescent="0.45">
      <c r="A391" s="170" t="s">
        <v>112</v>
      </c>
      <c r="B391" s="136">
        <f t="shared" si="11"/>
        <v>6600</v>
      </c>
      <c r="C391" s="135">
        <v>0.66</v>
      </c>
      <c r="D391" s="134"/>
      <c r="E391" s="121"/>
      <c r="F391" s="120"/>
      <c r="G391" s="133"/>
    </row>
    <row r="392" spans="1:7" ht="28.5" hidden="1" thickBot="1" x14ac:dyDescent="0.45">
      <c r="A392" s="169" t="s">
        <v>1</v>
      </c>
      <c r="B392" s="132">
        <f t="shared" si="11"/>
        <v>12600</v>
      </c>
      <c r="C392" s="135">
        <f>'[6]Лаборат. страх.'!I226</f>
        <v>1.26</v>
      </c>
      <c r="D392" s="168">
        <f>'[6]Лаборат. страх.'!J226</f>
        <v>0.1</v>
      </c>
      <c r="E392" s="121"/>
      <c r="F392" s="120"/>
      <c r="G392" s="133"/>
    </row>
    <row r="393" spans="1:7" ht="28.5" hidden="1" thickBot="1" x14ac:dyDescent="0.45">
      <c r="A393" s="182" t="s">
        <v>0</v>
      </c>
      <c r="B393" s="128">
        <f t="shared" si="11"/>
        <v>19200</v>
      </c>
      <c r="C393" s="127">
        <f>SUM(C391:C392)</f>
        <v>1.92</v>
      </c>
      <c r="D393" s="126">
        <f>SUM(D391:D392)</f>
        <v>0.1</v>
      </c>
      <c r="E393" s="108"/>
      <c r="F393" s="107"/>
      <c r="G393" s="125"/>
    </row>
    <row r="394" spans="1:7" ht="56.25" hidden="1" thickBot="1" x14ac:dyDescent="0.45">
      <c r="A394" s="170" t="s">
        <v>111</v>
      </c>
      <c r="B394" s="154">
        <f t="shared" si="11"/>
        <v>6600</v>
      </c>
      <c r="C394" s="135">
        <v>0.66</v>
      </c>
      <c r="D394" s="153"/>
      <c r="E394" s="121"/>
      <c r="F394" s="120"/>
      <c r="G394" s="133"/>
    </row>
    <row r="395" spans="1:7" ht="28.5" hidden="1" thickBot="1" x14ac:dyDescent="0.45">
      <c r="A395" s="169" t="s">
        <v>1</v>
      </c>
      <c r="B395" s="132">
        <f t="shared" si="11"/>
        <v>12500</v>
      </c>
      <c r="C395" s="135">
        <f>'[6]Лаборат. страх.'!I235</f>
        <v>1.25</v>
      </c>
      <c r="D395" s="168">
        <f>'[6]Лаборат. страх.'!J235</f>
        <v>0.09</v>
      </c>
      <c r="E395" s="121"/>
      <c r="F395" s="120"/>
      <c r="G395" s="133"/>
    </row>
    <row r="396" spans="1:7" ht="28.5" hidden="1" thickBot="1" x14ac:dyDescent="0.45">
      <c r="A396" s="182" t="s">
        <v>0</v>
      </c>
      <c r="B396" s="152">
        <f t="shared" si="11"/>
        <v>19100</v>
      </c>
      <c r="C396" s="127">
        <f>SUM(C394:C395)</f>
        <v>1.9100000000000001</v>
      </c>
      <c r="D396" s="125">
        <f>SUM(D394:D395)</f>
        <v>0.09</v>
      </c>
      <c r="E396" s="108"/>
      <c r="F396" s="107"/>
      <c r="G396" s="125"/>
    </row>
    <row r="397" spans="1:7" ht="90.75" hidden="1" customHeight="1" x14ac:dyDescent="0.4">
      <c r="A397" s="170" t="s">
        <v>110</v>
      </c>
      <c r="B397" s="136">
        <f t="shared" si="11"/>
        <v>7700</v>
      </c>
      <c r="C397" s="135">
        <v>0.77</v>
      </c>
      <c r="D397" s="134"/>
      <c r="E397" s="121"/>
      <c r="F397" s="120"/>
      <c r="G397" s="133"/>
    </row>
    <row r="398" spans="1:7" ht="53.25" hidden="1" customHeight="1" thickBot="1" x14ac:dyDescent="0.45">
      <c r="A398" s="169" t="s">
        <v>1</v>
      </c>
      <c r="B398" s="132">
        <f t="shared" si="11"/>
        <v>5500</v>
      </c>
      <c r="C398" s="135">
        <f>'[6]Лаборат. страх.'!I244</f>
        <v>0.55000000000000004</v>
      </c>
      <c r="D398" s="1563">
        <f>'[6]Лаборат. страх.'!J244</f>
        <v>0.02</v>
      </c>
      <c r="E398" s="1557"/>
      <c r="F398" s="1558"/>
      <c r="G398" s="172"/>
    </row>
    <row r="399" spans="1:7" ht="41.25" hidden="1" customHeight="1" thickBot="1" x14ac:dyDescent="0.45">
      <c r="A399" s="182" t="s">
        <v>0</v>
      </c>
      <c r="B399" s="128">
        <f t="shared" si="11"/>
        <v>13200</v>
      </c>
      <c r="C399" s="127">
        <f>SUM(C397:C398)</f>
        <v>1.32</v>
      </c>
      <c r="D399" s="151">
        <f>SUM(D397:D398)</f>
        <v>0.02</v>
      </c>
      <c r="E399" s="108"/>
      <c r="F399" s="107"/>
      <c r="G399" s="125"/>
    </row>
    <row r="400" spans="1:7" ht="64.5" hidden="1" customHeight="1" x14ac:dyDescent="0.4">
      <c r="A400" s="170" t="s">
        <v>105</v>
      </c>
      <c r="B400" s="136">
        <f t="shared" si="11"/>
        <v>13799.999999999998</v>
      </c>
      <c r="C400" s="135">
        <v>1.38</v>
      </c>
      <c r="D400" s="134"/>
      <c r="E400" s="121"/>
      <c r="F400" s="120"/>
      <c r="G400" s="133"/>
    </row>
    <row r="401" spans="1:7" ht="36.75" hidden="1" customHeight="1" x14ac:dyDescent="0.4">
      <c r="A401" s="169" t="s">
        <v>1</v>
      </c>
      <c r="B401" s="132">
        <f t="shared" ref="B401:B414" si="12">C401*$B$15</f>
        <v>75900</v>
      </c>
      <c r="C401" s="135">
        <f>'[6]Лаборат. страх.'!I255</f>
        <v>7.59</v>
      </c>
      <c r="D401" s="150">
        <f>'[6]Лаборат. страх.'!J255</f>
        <v>0.01</v>
      </c>
      <c r="E401" s="114"/>
      <c r="F401" s="114"/>
      <c r="G401" s="142"/>
    </row>
    <row r="402" spans="1:7" ht="38.25" hidden="1" customHeight="1" thickBot="1" x14ac:dyDescent="0.45">
      <c r="A402" s="182" t="s">
        <v>0</v>
      </c>
      <c r="B402" s="128">
        <f t="shared" si="12"/>
        <v>89699.999999999985</v>
      </c>
      <c r="C402" s="127">
        <f>SUM(C400:C401)</f>
        <v>8.9699999999999989</v>
      </c>
      <c r="D402" s="126">
        <f>SUM(D400:D401)</f>
        <v>0.01</v>
      </c>
      <c r="E402" s="108"/>
      <c r="F402" s="107"/>
      <c r="G402" s="125"/>
    </row>
    <row r="403" spans="1:7" ht="36.75" hidden="1" customHeight="1" x14ac:dyDescent="0.4">
      <c r="A403" s="170" t="s">
        <v>103</v>
      </c>
      <c r="B403" s="136">
        <f t="shared" si="12"/>
        <v>4000</v>
      </c>
      <c r="C403" s="135">
        <v>0.4</v>
      </c>
      <c r="D403" s="134"/>
      <c r="E403" s="121"/>
      <c r="F403" s="120"/>
      <c r="G403" s="133"/>
    </row>
    <row r="404" spans="1:7" ht="39" hidden="1" customHeight="1" x14ac:dyDescent="0.4">
      <c r="A404" s="169" t="s">
        <v>1</v>
      </c>
      <c r="B404" s="132">
        <f t="shared" si="12"/>
        <v>45599.999999999993</v>
      </c>
      <c r="C404" s="135">
        <f>'[6]Лаборат. страх.'!I264</f>
        <v>4.5599999999999996</v>
      </c>
      <c r="D404" s="150">
        <f>'[6]Лаборат. страх.'!J264</f>
        <v>0.01</v>
      </c>
      <c r="E404" s="114"/>
      <c r="F404" s="114"/>
      <c r="G404" s="142"/>
    </row>
    <row r="405" spans="1:7" ht="51" hidden="1" customHeight="1" thickBot="1" x14ac:dyDescent="0.45">
      <c r="A405" s="182" t="s">
        <v>0</v>
      </c>
      <c r="B405" s="128">
        <f t="shared" si="12"/>
        <v>49600</v>
      </c>
      <c r="C405" s="127">
        <f>SUM(C403:C404)</f>
        <v>4.96</v>
      </c>
      <c r="D405" s="126">
        <f>SUM(D403:D404)</f>
        <v>0.01</v>
      </c>
      <c r="E405" s="108"/>
      <c r="F405" s="107"/>
      <c r="G405" s="125"/>
    </row>
    <row r="406" spans="1:7" ht="28.5" hidden="1" thickBot="1" x14ac:dyDescent="0.45">
      <c r="A406" s="170" t="s">
        <v>102</v>
      </c>
      <c r="B406" s="136">
        <f t="shared" si="12"/>
        <v>17700</v>
      </c>
      <c r="C406" s="135">
        <v>1.77</v>
      </c>
      <c r="D406" s="134"/>
      <c r="E406" s="121"/>
      <c r="F406" s="120"/>
      <c r="G406" s="133"/>
    </row>
    <row r="407" spans="1:7" ht="28.5" hidden="1" thickBot="1" x14ac:dyDescent="0.45">
      <c r="A407" s="169" t="s">
        <v>1</v>
      </c>
      <c r="B407" s="132">
        <f t="shared" si="12"/>
        <v>105100</v>
      </c>
      <c r="C407" s="135">
        <f>'[6]Лаборат. страх.'!I270</f>
        <v>10.51</v>
      </c>
      <c r="D407" s="150">
        <f>'[6]Лаборат. страх.'!J270</f>
        <v>0</v>
      </c>
      <c r="E407" s="114"/>
      <c r="F407" s="114"/>
      <c r="G407" s="142"/>
    </row>
    <row r="408" spans="1:7" ht="28.5" hidden="1" thickBot="1" x14ac:dyDescent="0.45">
      <c r="A408" s="7" t="s">
        <v>0</v>
      </c>
      <c r="B408" s="128">
        <f t="shared" si="12"/>
        <v>122800</v>
      </c>
      <c r="C408" s="127">
        <f>SUM(C406:C407)</f>
        <v>12.28</v>
      </c>
      <c r="D408" s="126">
        <f>SUM(D406:D407)</f>
        <v>0</v>
      </c>
      <c r="E408" s="108"/>
      <c r="F408" s="107"/>
      <c r="G408" s="125"/>
    </row>
    <row r="409" spans="1:7" ht="56.25" hidden="1" thickBot="1" x14ac:dyDescent="0.45">
      <c r="A409" s="170" t="s">
        <v>101</v>
      </c>
      <c r="B409" s="136">
        <f t="shared" si="12"/>
        <v>9200</v>
      </c>
      <c r="C409" s="135">
        <v>0.92</v>
      </c>
      <c r="D409" s="134"/>
      <c r="E409" s="121"/>
      <c r="F409" s="120"/>
      <c r="G409" s="133"/>
    </row>
    <row r="410" spans="1:7" ht="28.5" hidden="1" thickBot="1" x14ac:dyDescent="0.45">
      <c r="A410" s="169" t="s">
        <v>1</v>
      </c>
      <c r="B410" s="132">
        <f t="shared" si="12"/>
        <v>2100</v>
      </c>
      <c r="C410" s="135">
        <f>'[6]Лаборат. страх.'!I278</f>
        <v>0.21</v>
      </c>
      <c r="D410" s="1536">
        <f>'[6]Лаборат. страх.'!J278</f>
        <v>0</v>
      </c>
      <c r="E410" s="1557"/>
      <c r="F410" s="1558"/>
      <c r="G410" s="172"/>
    </row>
    <row r="411" spans="1:7" ht="28.5" hidden="1" thickBot="1" x14ac:dyDescent="0.45">
      <c r="A411" s="182" t="s">
        <v>0</v>
      </c>
      <c r="B411" s="128">
        <f t="shared" si="12"/>
        <v>11300.000000000002</v>
      </c>
      <c r="C411" s="127">
        <f>SUM(C409:C410)</f>
        <v>1.1300000000000001</v>
      </c>
      <c r="D411" s="126">
        <f>SUM(D409:D410)</f>
        <v>0</v>
      </c>
      <c r="E411" s="108"/>
      <c r="F411" s="107"/>
      <c r="G411" s="125"/>
    </row>
    <row r="412" spans="1:7" ht="56.25" hidden="1" thickBot="1" x14ac:dyDescent="0.45">
      <c r="A412" s="170" t="s">
        <v>100</v>
      </c>
      <c r="B412" s="136">
        <f t="shared" si="12"/>
        <v>5400</v>
      </c>
      <c r="C412" s="135">
        <v>0.54</v>
      </c>
      <c r="D412" s="134"/>
      <c r="E412" s="121"/>
      <c r="F412" s="120"/>
      <c r="G412" s="133"/>
    </row>
    <row r="413" spans="1:7" ht="28.5" hidden="1" thickBot="1" x14ac:dyDescent="0.45">
      <c r="A413" s="169" t="s">
        <v>1</v>
      </c>
      <c r="B413" s="132">
        <f t="shared" si="12"/>
        <v>2000</v>
      </c>
      <c r="C413" s="135">
        <f>'[6]Лаборат. страх.'!I288</f>
        <v>0.2</v>
      </c>
      <c r="D413" s="168">
        <f>'[6]Лаборат. страх.'!J288</f>
        <v>0</v>
      </c>
      <c r="E413" s="121"/>
      <c r="F413" s="120"/>
      <c r="G413" s="133"/>
    </row>
    <row r="414" spans="1:7" ht="28.5" hidden="1" thickBot="1" x14ac:dyDescent="0.45">
      <c r="A414" s="7" t="s">
        <v>0</v>
      </c>
      <c r="B414" s="128">
        <f t="shared" si="12"/>
        <v>7400</v>
      </c>
      <c r="C414" s="127">
        <f>SUM(C412:C413)</f>
        <v>0.74</v>
      </c>
      <c r="D414" s="126">
        <f>SUM(D412:D413)</f>
        <v>0</v>
      </c>
      <c r="E414" s="108"/>
      <c r="F414" s="107"/>
      <c r="G414" s="125"/>
    </row>
    <row r="415" spans="1:7" ht="27.75" hidden="1" thickBot="1" x14ac:dyDescent="0.4">
      <c r="A415" s="7"/>
      <c r="B415" s="167"/>
      <c r="C415" s="127"/>
      <c r="D415" s="125"/>
      <c r="E415" s="114"/>
      <c r="F415" s="114"/>
      <c r="G415" s="125"/>
    </row>
    <row r="416" spans="1:7" ht="27.75" hidden="1" thickBot="1" x14ac:dyDescent="0.4">
      <c r="A416" s="191" t="s">
        <v>99</v>
      </c>
      <c r="B416" s="214"/>
      <c r="C416" s="1529"/>
      <c r="D416" s="1592"/>
      <c r="E416" s="121"/>
      <c r="F416" s="120"/>
      <c r="G416" s="133"/>
    </row>
    <row r="417" spans="1:7" ht="29.25" hidden="1" customHeight="1" x14ac:dyDescent="0.4">
      <c r="A417" s="137" t="s">
        <v>98</v>
      </c>
      <c r="B417" s="136">
        <f t="shared" ref="B417:B480" si="13">C417*$B$15</f>
        <v>33000</v>
      </c>
      <c r="C417" s="135">
        <v>3.3</v>
      </c>
      <c r="D417" s="134"/>
      <c r="E417" s="121"/>
      <c r="F417" s="120"/>
      <c r="G417" s="133"/>
    </row>
    <row r="418" spans="1:7" ht="28.5" hidden="1" thickBot="1" x14ac:dyDescent="0.45">
      <c r="A418" s="10" t="s">
        <v>1</v>
      </c>
      <c r="B418" s="132">
        <f t="shared" si="13"/>
        <v>16500</v>
      </c>
      <c r="C418" s="135">
        <f>[6]Ренген!H19</f>
        <v>1.65</v>
      </c>
      <c r="D418" s="150">
        <f>[6]Ренген!I19</f>
        <v>0</v>
      </c>
      <c r="E418" s="114"/>
      <c r="F418" s="114"/>
      <c r="G418" s="142"/>
    </row>
    <row r="419" spans="1:7" ht="28.5" hidden="1" thickBot="1" x14ac:dyDescent="0.45">
      <c r="A419" s="7" t="s">
        <v>0</v>
      </c>
      <c r="B419" s="128">
        <f t="shared" si="13"/>
        <v>49499.999999999993</v>
      </c>
      <c r="C419" s="127">
        <f>SUM(C417:C418)</f>
        <v>4.9499999999999993</v>
      </c>
      <c r="D419" s="126">
        <f>SUM(D417:D418)</f>
        <v>0</v>
      </c>
      <c r="E419" s="108"/>
      <c r="F419" s="107"/>
      <c r="G419" s="125"/>
    </row>
    <row r="420" spans="1:7" ht="28.5" hidden="1" thickBot="1" x14ac:dyDescent="0.45">
      <c r="A420" s="137" t="s">
        <v>97</v>
      </c>
      <c r="B420" s="136">
        <f t="shared" si="13"/>
        <v>48000</v>
      </c>
      <c r="C420" s="135">
        <v>4.8</v>
      </c>
      <c r="D420" s="134"/>
      <c r="E420" s="121"/>
      <c r="F420" s="120"/>
      <c r="G420" s="133"/>
    </row>
    <row r="421" spans="1:7" ht="28.5" hidden="1" thickBot="1" x14ac:dyDescent="0.45">
      <c r="A421" s="10" t="s">
        <v>1</v>
      </c>
      <c r="B421" s="128">
        <f t="shared" si="13"/>
        <v>32599.999999999996</v>
      </c>
      <c r="C421" s="135">
        <f>[6]Ренген!H26</f>
        <v>3.26</v>
      </c>
      <c r="D421" s="155">
        <f>[6]Ренген!I26</f>
        <v>0</v>
      </c>
      <c r="E421" s="114"/>
      <c r="F421" s="114"/>
      <c r="G421" s="142"/>
    </row>
    <row r="422" spans="1:7" ht="28.5" hidden="1" thickBot="1" x14ac:dyDescent="0.45">
      <c r="A422" s="7" t="s">
        <v>0</v>
      </c>
      <c r="B422" s="154">
        <f t="shared" si="13"/>
        <v>80599.999999999985</v>
      </c>
      <c r="C422" s="127">
        <f>SUM(C420:C421)</f>
        <v>8.0599999999999987</v>
      </c>
      <c r="D422" s="126">
        <f>SUM(D420:D421)</f>
        <v>0</v>
      </c>
      <c r="E422" s="108"/>
      <c r="F422" s="107"/>
      <c r="G422" s="125"/>
    </row>
    <row r="423" spans="1:7" ht="28.5" hidden="1" thickBot="1" x14ac:dyDescent="0.45">
      <c r="A423" s="137" t="s">
        <v>96</v>
      </c>
      <c r="B423" s="132">
        <f t="shared" si="13"/>
        <v>193000000</v>
      </c>
      <c r="C423" s="135">
        <v>19300</v>
      </c>
      <c r="D423" s="134"/>
      <c r="E423" s="121"/>
      <c r="F423" s="120"/>
      <c r="G423" s="133"/>
    </row>
    <row r="424" spans="1:7" ht="28.5" hidden="1" thickBot="1" x14ac:dyDescent="0.45">
      <c r="A424" s="10" t="s">
        <v>1</v>
      </c>
      <c r="B424" s="132">
        <f t="shared" si="13"/>
        <v>16500</v>
      </c>
      <c r="C424" s="135">
        <f>[6]Ренген!H33</f>
        <v>1.65</v>
      </c>
      <c r="D424" s="150">
        <f>[6]Ренген!I33</f>
        <v>0</v>
      </c>
      <c r="E424" s="114"/>
      <c r="F424" s="114"/>
      <c r="G424" s="142"/>
    </row>
    <row r="425" spans="1:7" ht="28.5" hidden="1" thickBot="1" x14ac:dyDescent="0.45">
      <c r="A425" s="7" t="s">
        <v>0</v>
      </c>
      <c r="B425" s="152">
        <f t="shared" si="13"/>
        <v>193016500</v>
      </c>
      <c r="C425" s="127">
        <f>SUM(C423:C424)</f>
        <v>19301.650000000001</v>
      </c>
      <c r="D425" s="125">
        <f>SUM(D423:D424)</f>
        <v>0</v>
      </c>
      <c r="E425" s="108"/>
      <c r="F425" s="107"/>
      <c r="G425" s="125"/>
    </row>
    <row r="426" spans="1:7" ht="28.5" hidden="1" thickBot="1" x14ac:dyDescent="0.45">
      <c r="A426" s="137" t="s">
        <v>95</v>
      </c>
      <c r="B426" s="136">
        <f t="shared" si="13"/>
        <v>48000</v>
      </c>
      <c r="C426" s="135">
        <v>4.8</v>
      </c>
      <c r="D426" s="134"/>
      <c r="E426" s="121"/>
      <c r="F426" s="120"/>
      <c r="G426" s="133"/>
    </row>
    <row r="427" spans="1:7" ht="28.5" hidden="1" thickBot="1" x14ac:dyDescent="0.45">
      <c r="A427" s="10" t="s">
        <v>1</v>
      </c>
      <c r="B427" s="132">
        <f t="shared" si="13"/>
        <v>32599.999999999996</v>
      </c>
      <c r="C427" s="135">
        <f>[6]Ренген!H40</f>
        <v>3.26</v>
      </c>
      <c r="D427" s="150">
        <f>[6]Ренген!I40</f>
        <v>0</v>
      </c>
      <c r="E427" s="114"/>
      <c r="F427" s="114"/>
      <c r="G427" s="142"/>
    </row>
    <row r="428" spans="1:7" ht="28.5" hidden="1" thickBot="1" x14ac:dyDescent="0.45">
      <c r="A428" s="7" t="s">
        <v>0</v>
      </c>
      <c r="B428" s="128">
        <f t="shared" si="13"/>
        <v>80599.999999999985</v>
      </c>
      <c r="C428" s="127">
        <f>SUM(C426:C427)</f>
        <v>8.0599999999999987</v>
      </c>
      <c r="D428" s="126">
        <f>SUM(D426:D427)</f>
        <v>0</v>
      </c>
      <c r="E428" s="108"/>
      <c r="F428" s="107"/>
      <c r="G428" s="125"/>
    </row>
    <row r="429" spans="1:7" ht="28.5" hidden="1" thickBot="1" x14ac:dyDescent="0.45">
      <c r="A429" s="137" t="s">
        <v>94</v>
      </c>
      <c r="B429" s="136">
        <f t="shared" si="13"/>
        <v>33000</v>
      </c>
      <c r="C429" s="135">
        <v>3.3</v>
      </c>
      <c r="D429" s="134"/>
      <c r="E429" s="121"/>
      <c r="F429" s="120"/>
      <c r="G429" s="133"/>
    </row>
    <row r="430" spans="1:7" ht="28.5" hidden="1" thickBot="1" x14ac:dyDescent="0.45">
      <c r="A430" s="10" t="s">
        <v>1</v>
      </c>
      <c r="B430" s="132">
        <f t="shared" si="13"/>
        <v>6100</v>
      </c>
      <c r="C430" s="135">
        <f>[6]Ренген!H48</f>
        <v>0.61</v>
      </c>
      <c r="D430" s="150">
        <f>[6]Ренген!I48</f>
        <v>0</v>
      </c>
      <c r="E430" s="114"/>
      <c r="F430" s="114"/>
      <c r="G430" s="142"/>
    </row>
    <row r="431" spans="1:7" ht="28.5" hidden="1" thickBot="1" x14ac:dyDescent="0.45">
      <c r="A431" s="7" t="s">
        <v>0</v>
      </c>
      <c r="B431" s="128">
        <f t="shared" si="13"/>
        <v>39100</v>
      </c>
      <c r="C431" s="127">
        <f>SUM(C429:C430)</f>
        <v>3.9099999999999997</v>
      </c>
      <c r="D431" s="126">
        <f>SUM(D429:D430)</f>
        <v>0</v>
      </c>
      <c r="E431" s="108"/>
      <c r="F431" s="107"/>
      <c r="G431" s="125"/>
    </row>
    <row r="432" spans="1:7" ht="28.5" hidden="1" thickBot="1" x14ac:dyDescent="0.45">
      <c r="A432" s="137" t="s">
        <v>93</v>
      </c>
      <c r="B432" s="136">
        <f t="shared" si="13"/>
        <v>48000</v>
      </c>
      <c r="C432" s="135">
        <v>4.8</v>
      </c>
      <c r="D432" s="134"/>
      <c r="E432" s="121"/>
      <c r="F432" s="120"/>
      <c r="G432" s="133"/>
    </row>
    <row r="433" spans="1:7" ht="28.5" hidden="1" thickBot="1" x14ac:dyDescent="0.45">
      <c r="A433" s="10" t="s">
        <v>1</v>
      </c>
      <c r="B433" s="132">
        <f t="shared" si="13"/>
        <v>11900</v>
      </c>
      <c r="C433" s="135">
        <f>[6]Ренген!H55</f>
        <v>1.19</v>
      </c>
      <c r="D433" s="150">
        <f>[6]Ренген!I55</f>
        <v>0</v>
      </c>
      <c r="E433" s="114"/>
      <c r="F433" s="114"/>
      <c r="G433" s="142"/>
    </row>
    <row r="434" spans="1:7" ht="28.5" hidden="1" thickBot="1" x14ac:dyDescent="0.45">
      <c r="A434" s="7" t="s">
        <v>0</v>
      </c>
      <c r="B434" s="128">
        <f t="shared" si="13"/>
        <v>59900</v>
      </c>
      <c r="C434" s="127">
        <f>SUM(C432:C433)</f>
        <v>5.99</v>
      </c>
      <c r="D434" s="126">
        <f>SUM(D432:D433)</f>
        <v>0</v>
      </c>
      <c r="E434" s="108"/>
      <c r="F434" s="107"/>
      <c r="G434" s="125"/>
    </row>
    <row r="435" spans="1:7" ht="28.5" hidden="1" thickBot="1" x14ac:dyDescent="0.45">
      <c r="A435" s="137" t="s">
        <v>92</v>
      </c>
      <c r="B435" s="154">
        <f t="shared" si="13"/>
        <v>193000000</v>
      </c>
      <c r="C435" s="135">
        <v>19300</v>
      </c>
      <c r="D435" s="153"/>
      <c r="E435" s="121"/>
      <c r="F435" s="120"/>
      <c r="G435" s="133"/>
    </row>
    <row r="436" spans="1:7" ht="28.5" hidden="1" thickBot="1" x14ac:dyDescent="0.45">
      <c r="A436" s="10" t="s">
        <v>1</v>
      </c>
      <c r="B436" s="132">
        <f t="shared" si="13"/>
        <v>9600</v>
      </c>
      <c r="C436" s="135">
        <f>[6]Ренген!H63</f>
        <v>0.96</v>
      </c>
      <c r="D436" s="150">
        <f>[6]Ренген!I63</f>
        <v>0</v>
      </c>
      <c r="E436" s="114"/>
      <c r="F436" s="114"/>
      <c r="G436" s="142"/>
    </row>
    <row r="437" spans="1:7" ht="28.5" hidden="1" thickBot="1" x14ac:dyDescent="0.45">
      <c r="A437" s="7" t="s">
        <v>0</v>
      </c>
      <c r="B437" s="132">
        <f t="shared" si="13"/>
        <v>193009600</v>
      </c>
      <c r="C437" s="127">
        <f>SUM(C435:C436)</f>
        <v>19300.96</v>
      </c>
      <c r="D437" s="126">
        <f>SUM(D435:D436)</f>
        <v>0</v>
      </c>
      <c r="E437" s="108"/>
      <c r="F437" s="107"/>
      <c r="G437" s="125"/>
    </row>
    <row r="438" spans="1:7" ht="28.5" hidden="1" thickBot="1" x14ac:dyDescent="0.45">
      <c r="A438" s="137" t="s">
        <v>91</v>
      </c>
      <c r="B438" s="132">
        <f t="shared" si="13"/>
        <v>289500000</v>
      </c>
      <c r="C438" s="135">
        <v>28950</v>
      </c>
      <c r="D438" s="153"/>
      <c r="E438" s="121"/>
      <c r="F438" s="120"/>
      <c r="G438" s="133"/>
    </row>
    <row r="439" spans="1:7" ht="28.5" hidden="1" thickBot="1" x14ac:dyDescent="0.45">
      <c r="A439" s="10" t="s">
        <v>1</v>
      </c>
      <c r="B439" s="132">
        <f t="shared" si="13"/>
        <v>18900</v>
      </c>
      <c r="C439" s="135">
        <f>[6]Ренген!H70</f>
        <v>1.89</v>
      </c>
      <c r="D439" s="150">
        <f>[6]Ренген!I70</f>
        <v>0</v>
      </c>
      <c r="E439" s="114"/>
      <c r="F439" s="114"/>
      <c r="G439" s="142"/>
    </row>
    <row r="440" spans="1:7" ht="28.5" hidden="1" thickBot="1" x14ac:dyDescent="0.45">
      <c r="A440" s="7" t="s">
        <v>0</v>
      </c>
      <c r="B440" s="152">
        <f t="shared" si="13"/>
        <v>289518900</v>
      </c>
      <c r="C440" s="127">
        <f>SUM(C438:C439)</f>
        <v>28951.89</v>
      </c>
      <c r="D440" s="125">
        <f>SUM(D438:D439)</f>
        <v>0</v>
      </c>
      <c r="E440" s="108"/>
      <c r="F440" s="107"/>
      <c r="G440" s="125"/>
    </row>
    <row r="441" spans="1:7" ht="28.5" hidden="1" thickBot="1" x14ac:dyDescent="0.45">
      <c r="A441" s="137" t="s">
        <v>90</v>
      </c>
      <c r="B441" s="136">
        <f t="shared" si="13"/>
        <v>38800</v>
      </c>
      <c r="C441" s="135">
        <v>3.88</v>
      </c>
      <c r="D441" s="134"/>
      <c r="E441" s="121"/>
      <c r="F441" s="120"/>
      <c r="G441" s="133"/>
    </row>
    <row r="442" spans="1:7" ht="28.5" hidden="1" thickBot="1" x14ac:dyDescent="0.45">
      <c r="A442" s="10" t="s">
        <v>1</v>
      </c>
      <c r="B442" s="132">
        <f t="shared" si="13"/>
        <v>6100</v>
      </c>
      <c r="C442" s="135">
        <f>[6]Ренген!H77</f>
        <v>0.61</v>
      </c>
      <c r="D442" s="150">
        <f>[6]Ренген!I77</f>
        <v>0</v>
      </c>
      <c r="E442" s="114"/>
      <c r="F442" s="114"/>
      <c r="G442" s="142"/>
    </row>
    <row r="443" spans="1:7" ht="28.5" hidden="1" thickBot="1" x14ac:dyDescent="0.45">
      <c r="A443" s="7" t="s">
        <v>0</v>
      </c>
      <c r="B443" s="128">
        <f t="shared" si="13"/>
        <v>44900</v>
      </c>
      <c r="C443" s="127">
        <f>SUM(C441:C442)</f>
        <v>4.49</v>
      </c>
      <c r="D443" s="126">
        <f>SUM(D441:D442)</f>
        <v>0</v>
      </c>
      <c r="E443" s="108"/>
      <c r="F443" s="107"/>
      <c r="G443" s="125"/>
    </row>
    <row r="444" spans="1:7" ht="28.5" hidden="1" thickBot="1" x14ac:dyDescent="0.45">
      <c r="A444" s="137" t="s">
        <v>89</v>
      </c>
      <c r="B444" s="136">
        <f t="shared" si="13"/>
        <v>58200</v>
      </c>
      <c r="C444" s="135">
        <v>5.82</v>
      </c>
      <c r="D444" s="134"/>
      <c r="E444" s="121"/>
      <c r="F444" s="120"/>
      <c r="G444" s="133"/>
    </row>
    <row r="445" spans="1:7" ht="28.5" hidden="1" thickBot="1" x14ac:dyDescent="0.45">
      <c r="A445" s="10" t="s">
        <v>1</v>
      </c>
      <c r="B445" s="132">
        <f t="shared" si="13"/>
        <v>6100</v>
      </c>
      <c r="C445" s="135">
        <f>[6]Ренген!H84</f>
        <v>0.61</v>
      </c>
      <c r="D445" s="150">
        <f>[6]Ренген!I84</f>
        <v>0</v>
      </c>
      <c r="E445" s="114"/>
      <c r="F445" s="114"/>
      <c r="G445" s="142"/>
    </row>
    <row r="446" spans="1:7" ht="28.5" hidden="1" thickBot="1" x14ac:dyDescent="0.45">
      <c r="A446" s="7" t="s">
        <v>0</v>
      </c>
      <c r="B446" s="128">
        <f t="shared" si="13"/>
        <v>64300.000000000007</v>
      </c>
      <c r="C446" s="127">
        <f>SUM(C444:C445)</f>
        <v>6.4300000000000006</v>
      </c>
      <c r="D446" s="126">
        <f>SUM(D444:D445)</f>
        <v>0</v>
      </c>
      <c r="E446" s="108"/>
      <c r="F446" s="107"/>
      <c r="G446" s="125"/>
    </row>
    <row r="447" spans="1:7" ht="28.5" hidden="1" thickBot="1" x14ac:dyDescent="0.45">
      <c r="A447" s="137" t="s">
        <v>88</v>
      </c>
      <c r="B447" s="136">
        <f t="shared" si="13"/>
        <v>58200</v>
      </c>
      <c r="C447" s="135">
        <v>5.82</v>
      </c>
      <c r="D447" s="134"/>
      <c r="E447" s="121"/>
      <c r="F447" s="120"/>
      <c r="G447" s="133"/>
    </row>
    <row r="448" spans="1:7" ht="28.5" hidden="1" thickBot="1" x14ac:dyDescent="0.45">
      <c r="A448" s="10" t="s">
        <v>1</v>
      </c>
      <c r="B448" s="132">
        <f t="shared" si="13"/>
        <v>6100</v>
      </c>
      <c r="C448" s="135">
        <f>[6]Ренген!H91</f>
        <v>0.61</v>
      </c>
      <c r="D448" s="150">
        <f>[6]Ренген!I91</f>
        <v>0</v>
      </c>
      <c r="E448" s="114"/>
      <c r="F448" s="114"/>
      <c r="G448" s="142"/>
    </row>
    <row r="449" spans="1:7" ht="28.5" hidden="1" thickBot="1" x14ac:dyDescent="0.45">
      <c r="A449" s="7" t="s">
        <v>0</v>
      </c>
      <c r="B449" s="128">
        <f t="shared" si="13"/>
        <v>64300.000000000007</v>
      </c>
      <c r="C449" s="127">
        <f>SUM(C447:C448)</f>
        <v>6.4300000000000006</v>
      </c>
      <c r="D449" s="126">
        <f>SUM(D447:D448)</f>
        <v>0</v>
      </c>
      <c r="E449" s="108"/>
      <c r="F449" s="107"/>
      <c r="G449" s="125"/>
    </row>
    <row r="450" spans="1:7" ht="28.5" hidden="1" thickBot="1" x14ac:dyDescent="0.45">
      <c r="A450" s="137" t="s">
        <v>87</v>
      </c>
      <c r="B450" s="154">
        <f t="shared" si="13"/>
        <v>289500000</v>
      </c>
      <c r="C450" s="135">
        <v>28950</v>
      </c>
      <c r="D450" s="153"/>
      <c r="E450" s="121"/>
      <c r="F450" s="120"/>
      <c r="G450" s="133"/>
    </row>
    <row r="451" spans="1:7" ht="28.5" hidden="1" thickBot="1" x14ac:dyDescent="0.45">
      <c r="A451" s="10" t="s">
        <v>1</v>
      </c>
      <c r="B451" s="132">
        <f t="shared" si="13"/>
        <v>9600</v>
      </c>
      <c r="C451" s="135">
        <f>[6]Ренген!H98</f>
        <v>0.96</v>
      </c>
      <c r="D451" s="150">
        <f>[6]Ренген!I98</f>
        <v>0</v>
      </c>
      <c r="E451" s="114"/>
      <c r="F451" s="114"/>
      <c r="G451" s="142"/>
    </row>
    <row r="452" spans="1:7" ht="28.5" hidden="1" thickBot="1" x14ac:dyDescent="0.45">
      <c r="A452" s="7" t="s">
        <v>0</v>
      </c>
      <c r="B452" s="152">
        <f t="shared" si="13"/>
        <v>289509600</v>
      </c>
      <c r="C452" s="127">
        <f>SUM(C450:C451)</f>
        <v>28950.959999999999</v>
      </c>
      <c r="D452" s="125">
        <f>SUM(D450:D451)</f>
        <v>0</v>
      </c>
      <c r="E452" s="108"/>
      <c r="F452" s="107"/>
      <c r="G452" s="125"/>
    </row>
    <row r="453" spans="1:7" ht="28.5" hidden="1" thickBot="1" x14ac:dyDescent="0.45">
      <c r="A453" s="137" t="s">
        <v>86</v>
      </c>
      <c r="B453" s="136">
        <f t="shared" si="13"/>
        <v>58200</v>
      </c>
      <c r="C453" s="135">
        <v>5.82</v>
      </c>
      <c r="D453" s="134"/>
      <c r="E453" s="121"/>
      <c r="F453" s="120"/>
      <c r="G453" s="133"/>
    </row>
    <row r="454" spans="1:7" ht="28.5" hidden="1" thickBot="1" x14ac:dyDescent="0.45">
      <c r="A454" s="10" t="s">
        <v>1</v>
      </c>
      <c r="B454" s="132">
        <f t="shared" si="13"/>
        <v>9600</v>
      </c>
      <c r="C454" s="135">
        <f>[6]Ренген!H106</f>
        <v>0.96</v>
      </c>
      <c r="D454" s="150">
        <f>[6]Ренген!I106</f>
        <v>0</v>
      </c>
      <c r="E454" s="114"/>
      <c r="F454" s="114"/>
      <c r="G454" s="142"/>
    </row>
    <row r="455" spans="1:7" ht="28.5" hidden="1" thickBot="1" x14ac:dyDescent="0.45">
      <c r="A455" s="7" t="s">
        <v>0</v>
      </c>
      <c r="B455" s="128">
        <f t="shared" si="13"/>
        <v>67800</v>
      </c>
      <c r="C455" s="127">
        <f>SUM(C453:C454)</f>
        <v>6.78</v>
      </c>
      <c r="D455" s="126">
        <f>SUM(D453:D454)</f>
        <v>0</v>
      </c>
      <c r="E455" s="108"/>
      <c r="F455" s="107"/>
      <c r="G455" s="125"/>
    </row>
    <row r="456" spans="1:7" ht="28.5" hidden="1" thickBot="1" x14ac:dyDescent="0.45">
      <c r="A456" s="137" t="s">
        <v>85</v>
      </c>
      <c r="B456" s="136">
        <f t="shared" si="13"/>
        <v>58200</v>
      </c>
      <c r="C456" s="135">
        <v>5.82</v>
      </c>
      <c r="D456" s="134"/>
      <c r="E456" s="121"/>
      <c r="F456" s="120"/>
      <c r="G456" s="133"/>
    </row>
    <row r="457" spans="1:7" ht="28.5" hidden="1" thickBot="1" x14ac:dyDescent="0.45">
      <c r="A457" s="10" t="s">
        <v>1</v>
      </c>
      <c r="B457" s="132">
        <f t="shared" si="13"/>
        <v>9600</v>
      </c>
      <c r="C457" s="135">
        <f>[6]Ренген!H113</f>
        <v>0.96</v>
      </c>
      <c r="D457" s="150">
        <f>[6]Ренген!I113</f>
        <v>0</v>
      </c>
      <c r="E457" s="114"/>
      <c r="F457" s="114"/>
      <c r="G457" s="142"/>
    </row>
    <row r="458" spans="1:7" ht="28.5" hidden="1" thickBot="1" x14ac:dyDescent="0.45">
      <c r="A458" s="7" t="s">
        <v>0</v>
      </c>
      <c r="B458" s="128">
        <f t="shared" si="13"/>
        <v>67800</v>
      </c>
      <c r="C458" s="127">
        <f>SUM(C456:C457)</f>
        <v>6.78</v>
      </c>
      <c r="D458" s="126">
        <f>SUM(D456:D457)</f>
        <v>0</v>
      </c>
      <c r="E458" s="108"/>
      <c r="F458" s="107"/>
      <c r="G458" s="125"/>
    </row>
    <row r="459" spans="1:7" ht="28.5" hidden="1" thickBot="1" x14ac:dyDescent="0.45">
      <c r="A459" s="137" t="s">
        <v>84</v>
      </c>
      <c r="B459" s="136">
        <f t="shared" si="13"/>
        <v>38800</v>
      </c>
      <c r="C459" s="135">
        <v>3.88</v>
      </c>
      <c r="D459" s="134"/>
      <c r="E459" s="121"/>
      <c r="F459" s="120"/>
      <c r="G459" s="133"/>
    </row>
    <row r="460" spans="1:7" ht="28.5" hidden="1" thickBot="1" x14ac:dyDescent="0.45">
      <c r="A460" s="10" t="s">
        <v>1</v>
      </c>
      <c r="B460" s="132">
        <f t="shared" si="13"/>
        <v>9600</v>
      </c>
      <c r="C460" s="135">
        <f>[6]Ренген!H121</f>
        <v>0.96</v>
      </c>
      <c r="D460" s="150">
        <f>[6]Ренген!I121</f>
        <v>0</v>
      </c>
      <c r="E460" s="114"/>
      <c r="F460" s="114"/>
      <c r="G460" s="142"/>
    </row>
    <row r="461" spans="1:7" ht="28.5" hidden="1" thickBot="1" x14ac:dyDescent="0.45">
      <c r="A461" s="7" t="s">
        <v>0</v>
      </c>
      <c r="B461" s="128">
        <f t="shared" si="13"/>
        <v>48400</v>
      </c>
      <c r="C461" s="127">
        <f>SUM(C459:C460)</f>
        <v>4.84</v>
      </c>
      <c r="D461" s="126">
        <f>SUM(D459:D460)</f>
        <v>0</v>
      </c>
      <c r="E461" s="108"/>
      <c r="F461" s="107"/>
      <c r="G461" s="125"/>
    </row>
    <row r="462" spans="1:7" ht="28.5" hidden="1" thickBot="1" x14ac:dyDescent="0.45">
      <c r="A462" s="137" t="s">
        <v>83</v>
      </c>
      <c r="B462" s="136">
        <f t="shared" si="13"/>
        <v>58200</v>
      </c>
      <c r="C462" s="135">
        <v>5.82</v>
      </c>
      <c r="D462" s="134"/>
      <c r="E462" s="121"/>
      <c r="F462" s="120"/>
      <c r="G462" s="133"/>
    </row>
    <row r="463" spans="1:7" ht="28.5" hidden="1" thickBot="1" x14ac:dyDescent="0.45">
      <c r="A463" s="10" t="s">
        <v>1</v>
      </c>
      <c r="B463" s="132">
        <f t="shared" si="13"/>
        <v>32599.999999999996</v>
      </c>
      <c r="C463" s="135">
        <f>[6]Ренген!H128</f>
        <v>3.26</v>
      </c>
      <c r="D463" s="150">
        <f>[6]Ренген!I128</f>
        <v>0</v>
      </c>
      <c r="E463" s="114"/>
      <c r="F463" s="114"/>
      <c r="G463" s="142"/>
    </row>
    <row r="464" spans="1:7" ht="28.5" hidden="1" thickBot="1" x14ac:dyDescent="0.45">
      <c r="A464" s="7" t="s">
        <v>0</v>
      </c>
      <c r="B464" s="128">
        <f t="shared" si="13"/>
        <v>90800</v>
      </c>
      <c r="C464" s="127">
        <f>SUM(C462:C463)</f>
        <v>9.08</v>
      </c>
      <c r="D464" s="126">
        <f>SUM(D462:D463)</f>
        <v>0</v>
      </c>
      <c r="E464" s="108"/>
      <c r="F464" s="107"/>
      <c r="G464" s="125"/>
    </row>
    <row r="465" spans="1:7" ht="28.5" hidden="1" thickBot="1" x14ac:dyDescent="0.45">
      <c r="A465" s="137" t="s">
        <v>82</v>
      </c>
      <c r="B465" s="136">
        <f t="shared" si="13"/>
        <v>58200</v>
      </c>
      <c r="C465" s="135">
        <v>5.82</v>
      </c>
      <c r="D465" s="134"/>
      <c r="E465" s="121"/>
      <c r="F465" s="120"/>
      <c r="G465" s="133"/>
    </row>
    <row r="466" spans="1:7" ht="28.5" hidden="1" thickBot="1" x14ac:dyDescent="0.45">
      <c r="A466" s="10" t="s">
        <v>1</v>
      </c>
      <c r="B466" s="132">
        <f t="shared" si="13"/>
        <v>11900</v>
      </c>
      <c r="C466" s="135">
        <f>[6]Ренген!H136</f>
        <v>1.19</v>
      </c>
      <c r="D466" s="150">
        <f>[6]Ренген!I136</f>
        <v>0</v>
      </c>
      <c r="E466" s="114"/>
      <c r="F466" s="114"/>
      <c r="G466" s="142"/>
    </row>
    <row r="467" spans="1:7" ht="28.5" hidden="1" thickBot="1" x14ac:dyDescent="0.45">
      <c r="A467" s="7" t="s">
        <v>0</v>
      </c>
      <c r="B467" s="128">
        <f t="shared" si="13"/>
        <v>70100</v>
      </c>
      <c r="C467" s="127">
        <f>SUM(C465:C466)</f>
        <v>7.01</v>
      </c>
      <c r="D467" s="126">
        <f>SUM(D465:D466)</f>
        <v>0</v>
      </c>
      <c r="E467" s="108"/>
      <c r="F467" s="107"/>
      <c r="G467" s="125"/>
    </row>
    <row r="468" spans="1:7" ht="28.5" hidden="1" thickBot="1" x14ac:dyDescent="0.45">
      <c r="A468" s="137" t="s">
        <v>81</v>
      </c>
      <c r="B468" s="136">
        <f t="shared" si="13"/>
        <v>58200</v>
      </c>
      <c r="C468" s="135">
        <v>5.82</v>
      </c>
      <c r="D468" s="134"/>
      <c r="E468" s="121"/>
      <c r="F468" s="120"/>
      <c r="G468" s="133"/>
    </row>
    <row r="469" spans="1:7" ht="28.5" hidden="1" thickBot="1" x14ac:dyDescent="0.45">
      <c r="A469" s="10" t="s">
        <v>1</v>
      </c>
      <c r="B469" s="132">
        <f t="shared" si="13"/>
        <v>16500</v>
      </c>
      <c r="C469" s="135">
        <f>[6]Ренген!H143</f>
        <v>1.65</v>
      </c>
      <c r="D469" s="150">
        <f>[6]Ренген!I143</f>
        <v>0</v>
      </c>
      <c r="E469" s="114"/>
      <c r="F469" s="114"/>
      <c r="G469" s="142"/>
    </row>
    <row r="470" spans="1:7" ht="28.5" hidden="1" thickBot="1" x14ac:dyDescent="0.45">
      <c r="A470" s="7" t="s">
        <v>0</v>
      </c>
      <c r="B470" s="128">
        <f t="shared" si="13"/>
        <v>74700</v>
      </c>
      <c r="C470" s="127">
        <f>SUM(C468:C469)</f>
        <v>7.4700000000000006</v>
      </c>
      <c r="D470" s="126">
        <f>SUM(D468:D469)</f>
        <v>0</v>
      </c>
      <c r="E470" s="108"/>
      <c r="F470" s="107"/>
      <c r="G470" s="125"/>
    </row>
    <row r="471" spans="1:7" ht="28.5" hidden="1" thickBot="1" x14ac:dyDescent="0.45">
      <c r="A471" s="137" t="s">
        <v>80</v>
      </c>
      <c r="B471" s="136">
        <f t="shared" si="13"/>
        <v>58200</v>
      </c>
      <c r="C471" s="135">
        <v>5.82</v>
      </c>
      <c r="D471" s="134"/>
      <c r="E471" s="121"/>
      <c r="F471" s="120"/>
      <c r="G471" s="133"/>
    </row>
    <row r="472" spans="1:7" ht="28.5" hidden="1" thickBot="1" x14ac:dyDescent="0.45">
      <c r="A472" s="10" t="s">
        <v>1</v>
      </c>
      <c r="B472" s="132">
        <f t="shared" si="13"/>
        <v>9600</v>
      </c>
      <c r="C472" s="135">
        <f>[6]Ренген!H150</f>
        <v>0.96</v>
      </c>
      <c r="D472" s="150">
        <f>[6]Ренген!I150</f>
        <v>0</v>
      </c>
      <c r="E472" s="114"/>
      <c r="F472" s="114"/>
      <c r="G472" s="142"/>
    </row>
    <row r="473" spans="1:7" ht="28.5" hidden="1" thickBot="1" x14ac:dyDescent="0.45">
      <c r="A473" s="7" t="s">
        <v>0</v>
      </c>
      <c r="B473" s="128">
        <f t="shared" si="13"/>
        <v>67800</v>
      </c>
      <c r="C473" s="127">
        <f>SUM(C471:C472)</f>
        <v>6.78</v>
      </c>
      <c r="D473" s="126">
        <f>SUM(D471:D472)</f>
        <v>0</v>
      </c>
      <c r="E473" s="108"/>
      <c r="F473" s="107"/>
      <c r="G473" s="125"/>
    </row>
    <row r="474" spans="1:7" ht="28.5" hidden="1" thickBot="1" x14ac:dyDescent="0.45">
      <c r="A474" s="137" t="s">
        <v>79</v>
      </c>
      <c r="B474" s="136">
        <f t="shared" si="13"/>
        <v>58200</v>
      </c>
      <c r="C474" s="135">
        <v>5.82</v>
      </c>
      <c r="D474" s="134"/>
      <c r="E474" s="121"/>
      <c r="F474" s="120"/>
      <c r="G474" s="133"/>
    </row>
    <row r="475" spans="1:7" ht="28.5" hidden="1" thickBot="1" x14ac:dyDescent="0.45">
      <c r="A475" s="10" t="s">
        <v>1</v>
      </c>
      <c r="B475" s="132">
        <f t="shared" si="13"/>
        <v>9600</v>
      </c>
      <c r="C475" s="135">
        <f>[6]Ренген!H157</f>
        <v>0.96</v>
      </c>
      <c r="D475" s="150">
        <f>[6]Ренген!I157</f>
        <v>0</v>
      </c>
      <c r="E475" s="114"/>
      <c r="F475" s="114"/>
      <c r="G475" s="142"/>
    </row>
    <row r="476" spans="1:7" ht="28.5" hidden="1" thickBot="1" x14ac:dyDescent="0.45">
      <c r="A476" s="7" t="s">
        <v>0</v>
      </c>
      <c r="B476" s="128">
        <f t="shared" si="13"/>
        <v>67800</v>
      </c>
      <c r="C476" s="127">
        <f>SUM(C474:C475)</f>
        <v>6.78</v>
      </c>
      <c r="D476" s="126">
        <f>SUM(D474:D475)</f>
        <v>0</v>
      </c>
      <c r="E476" s="108"/>
      <c r="F476" s="107"/>
      <c r="G476" s="125"/>
    </row>
    <row r="477" spans="1:7" ht="28.5" hidden="1" thickBot="1" x14ac:dyDescent="0.45">
      <c r="A477" s="137" t="s">
        <v>78</v>
      </c>
      <c r="B477" s="136">
        <f t="shared" si="13"/>
        <v>38800</v>
      </c>
      <c r="C477" s="135">
        <v>3.88</v>
      </c>
      <c r="D477" s="134"/>
      <c r="E477" s="121"/>
      <c r="F477" s="120"/>
      <c r="G477" s="133"/>
    </row>
    <row r="478" spans="1:7" ht="28.5" hidden="1" thickBot="1" x14ac:dyDescent="0.45">
      <c r="A478" s="10" t="s">
        <v>1</v>
      </c>
      <c r="B478" s="132">
        <f t="shared" si="13"/>
        <v>5699.9999999999991</v>
      </c>
      <c r="C478" s="135">
        <f>[6]Ренген!H164</f>
        <v>0.56999999999999995</v>
      </c>
      <c r="D478" s="155">
        <f>[6]Ренген!I164</f>
        <v>0</v>
      </c>
      <c r="E478" s="114"/>
      <c r="F478" s="114"/>
      <c r="G478" s="142"/>
    </row>
    <row r="479" spans="1:7" ht="28.5" hidden="1" thickBot="1" x14ac:dyDescent="0.45">
      <c r="A479" s="7" t="s">
        <v>0</v>
      </c>
      <c r="B479" s="128">
        <f t="shared" si="13"/>
        <v>44500</v>
      </c>
      <c r="C479" s="127">
        <f>SUM(C477:C478)</f>
        <v>4.45</v>
      </c>
      <c r="D479" s="151">
        <f>SUM(D477:D478)</f>
        <v>0</v>
      </c>
      <c r="E479" s="108"/>
      <c r="F479" s="107"/>
      <c r="G479" s="125"/>
    </row>
    <row r="480" spans="1:7" ht="28.5" hidden="1" thickBot="1" x14ac:dyDescent="0.45">
      <c r="A480" s="137" t="s">
        <v>77</v>
      </c>
      <c r="B480" s="136">
        <f t="shared" si="13"/>
        <v>58200</v>
      </c>
      <c r="C480" s="135">
        <v>5.82</v>
      </c>
      <c r="D480" s="134"/>
      <c r="E480" s="121"/>
      <c r="F480" s="120"/>
      <c r="G480" s="133"/>
    </row>
    <row r="481" spans="1:7" ht="28.5" hidden="1" thickBot="1" x14ac:dyDescent="0.45">
      <c r="A481" s="10" t="s">
        <v>1</v>
      </c>
      <c r="B481" s="132">
        <f t="shared" ref="B481:B533" si="14">C481*$B$15</f>
        <v>5699.9999999999991</v>
      </c>
      <c r="C481" s="135">
        <f>[6]Ренген!H171</f>
        <v>0.56999999999999995</v>
      </c>
      <c r="D481" s="150">
        <f>[6]Ренген!I171</f>
        <v>0</v>
      </c>
      <c r="E481" s="114"/>
      <c r="F481" s="114"/>
      <c r="G481" s="142"/>
    </row>
    <row r="482" spans="1:7" ht="28.5" hidden="1" thickBot="1" x14ac:dyDescent="0.45">
      <c r="A482" s="7" t="s">
        <v>0</v>
      </c>
      <c r="B482" s="128">
        <f t="shared" si="14"/>
        <v>63900.000000000007</v>
      </c>
      <c r="C482" s="127">
        <f>SUM(C480:C481)</f>
        <v>6.3900000000000006</v>
      </c>
      <c r="D482" s="151">
        <f>SUM(D480:D481)</f>
        <v>0</v>
      </c>
      <c r="E482" s="108"/>
      <c r="F482" s="107"/>
      <c r="G482" s="125"/>
    </row>
    <row r="483" spans="1:7" ht="28.5" hidden="1" thickBot="1" x14ac:dyDescent="0.45">
      <c r="A483" s="137" t="s">
        <v>76</v>
      </c>
      <c r="B483" s="136">
        <f t="shared" si="14"/>
        <v>58200</v>
      </c>
      <c r="C483" s="135">
        <v>5.82</v>
      </c>
      <c r="D483" s="134"/>
      <c r="E483" s="121"/>
      <c r="F483" s="120"/>
      <c r="G483" s="133"/>
    </row>
    <row r="484" spans="1:7" ht="28.5" hidden="1" thickBot="1" x14ac:dyDescent="0.45">
      <c r="A484" s="10" t="s">
        <v>1</v>
      </c>
      <c r="B484" s="132">
        <f t="shared" si="14"/>
        <v>18900</v>
      </c>
      <c r="C484" s="135">
        <f>[6]Ренген!H178</f>
        <v>1.89</v>
      </c>
      <c r="D484" s="150">
        <f>[6]Ренген!I178</f>
        <v>0</v>
      </c>
      <c r="E484" s="114"/>
      <c r="F484" s="114"/>
      <c r="G484" s="142"/>
    </row>
    <row r="485" spans="1:7" ht="28.5" hidden="1" thickBot="1" x14ac:dyDescent="0.45">
      <c r="A485" s="7" t="s">
        <v>0</v>
      </c>
      <c r="B485" s="128">
        <f t="shared" si="14"/>
        <v>77100</v>
      </c>
      <c r="C485" s="127">
        <f>SUM(C483:C484)</f>
        <v>7.71</v>
      </c>
      <c r="D485" s="126">
        <f>SUM(D483:D484)</f>
        <v>0</v>
      </c>
      <c r="E485" s="108"/>
      <c r="F485" s="107"/>
      <c r="G485" s="125"/>
    </row>
    <row r="486" spans="1:7" ht="28.5" hidden="1" thickBot="1" x14ac:dyDescent="0.45">
      <c r="A486" s="137" t="s">
        <v>75</v>
      </c>
      <c r="B486" s="136">
        <f t="shared" si="14"/>
        <v>58200</v>
      </c>
      <c r="C486" s="135">
        <v>5.82</v>
      </c>
      <c r="D486" s="134"/>
      <c r="E486" s="121"/>
      <c r="F486" s="120"/>
      <c r="G486" s="133"/>
    </row>
    <row r="487" spans="1:7" ht="28.5" hidden="1" thickBot="1" x14ac:dyDescent="0.45">
      <c r="A487" s="10" t="s">
        <v>1</v>
      </c>
      <c r="B487" s="132">
        <f t="shared" si="14"/>
        <v>9600</v>
      </c>
      <c r="C487" s="135">
        <f>[6]Ренген!H185</f>
        <v>0.96</v>
      </c>
      <c r="D487" s="150">
        <f>[6]Ренген!I185</f>
        <v>0</v>
      </c>
      <c r="E487" s="114"/>
      <c r="F487" s="114"/>
      <c r="G487" s="142"/>
    </row>
    <row r="488" spans="1:7" ht="28.5" hidden="1" thickBot="1" x14ac:dyDescent="0.45">
      <c r="A488" s="7" t="s">
        <v>0</v>
      </c>
      <c r="B488" s="128">
        <f t="shared" si="14"/>
        <v>67800</v>
      </c>
      <c r="C488" s="127">
        <f>SUM(C486:C487)</f>
        <v>6.78</v>
      </c>
      <c r="D488" s="151">
        <f>SUM(D486:D487)</f>
        <v>0</v>
      </c>
      <c r="E488" s="108"/>
      <c r="F488" s="107"/>
      <c r="G488" s="125"/>
    </row>
    <row r="489" spans="1:7" ht="28.5" hidden="1" thickBot="1" x14ac:dyDescent="0.45">
      <c r="A489" s="137" t="s">
        <v>74</v>
      </c>
      <c r="B489" s="154">
        <f t="shared" si="14"/>
        <v>289500000</v>
      </c>
      <c r="C489" s="135">
        <v>28950</v>
      </c>
      <c r="D489" s="153"/>
      <c r="E489" s="121"/>
      <c r="F489" s="120"/>
      <c r="G489" s="133"/>
    </row>
    <row r="490" spans="1:7" ht="28.5" hidden="1" thickBot="1" x14ac:dyDescent="0.45">
      <c r="A490" s="10" t="s">
        <v>1</v>
      </c>
      <c r="B490" s="132">
        <f t="shared" si="14"/>
        <v>11900</v>
      </c>
      <c r="C490" s="135">
        <f>[6]Ренген!H199</f>
        <v>1.19</v>
      </c>
      <c r="D490" s="150">
        <f>[6]Ренген!I199</f>
        <v>0</v>
      </c>
      <c r="E490" s="114"/>
      <c r="F490" s="114"/>
      <c r="G490" s="142"/>
    </row>
    <row r="491" spans="1:7" ht="28.5" hidden="1" thickBot="1" x14ac:dyDescent="0.45">
      <c r="A491" s="7" t="s">
        <v>0</v>
      </c>
      <c r="B491" s="132">
        <f t="shared" si="14"/>
        <v>289511900</v>
      </c>
      <c r="C491" s="127">
        <f>SUM(C489:C490)</f>
        <v>28951.19</v>
      </c>
      <c r="D491" s="126">
        <f>SUM(D489:D490)</f>
        <v>0</v>
      </c>
      <c r="E491" s="108"/>
      <c r="F491" s="107"/>
      <c r="G491" s="125"/>
    </row>
    <row r="492" spans="1:7" ht="28.5" hidden="1" thickBot="1" x14ac:dyDescent="0.45">
      <c r="A492" s="137" t="s">
        <v>73</v>
      </c>
      <c r="B492" s="132">
        <f t="shared" si="14"/>
        <v>482500000</v>
      </c>
      <c r="C492" s="135">
        <v>48250</v>
      </c>
      <c r="D492" s="153"/>
      <c r="E492" s="121"/>
      <c r="F492" s="120"/>
      <c r="G492" s="133"/>
    </row>
    <row r="493" spans="1:7" ht="28.5" hidden="1" thickBot="1" x14ac:dyDescent="0.45">
      <c r="A493" s="10" t="s">
        <v>1</v>
      </c>
      <c r="B493" s="132">
        <f t="shared" si="14"/>
        <v>9600</v>
      </c>
      <c r="C493" s="135">
        <f>[6]Ренген!H207</f>
        <v>0.96</v>
      </c>
      <c r="D493" s="150">
        <f>[6]Ренген!I207</f>
        <v>0</v>
      </c>
      <c r="E493" s="114"/>
      <c r="F493" s="114"/>
      <c r="G493" s="142"/>
    </row>
    <row r="494" spans="1:7" ht="28.5" hidden="1" thickBot="1" x14ac:dyDescent="0.45">
      <c r="A494" s="7" t="s">
        <v>0</v>
      </c>
      <c r="B494" s="152">
        <f t="shared" si="14"/>
        <v>482509600</v>
      </c>
      <c r="C494" s="127">
        <f>SUM(C492:C493)</f>
        <v>48250.96</v>
      </c>
      <c r="D494" s="125">
        <f>SUM(D492:D493)</f>
        <v>0</v>
      </c>
      <c r="E494" s="108"/>
      <c r="F494" s="107"/>
      <c r="G494" s="125"/>
    </row>
    <row r="495" spans="1:7" ht="28.5" hidden="1" thickBot="1" x14ac:dyDescent="0.45">
      <c r="A495" s="137" t="s">
        <v>72</v>
      </c>
      <c r="B495" s="136">
        <f t="shared" si="14"/>
        <v>58200</v>
      </c>
      <c r="C495" s="135">
        <v>5.82</v>
      </c>
      <c r="D495" s="134"/>
      <c r="E495" s="121"/>
      <c r="F495" s="120"/>
      <c r="G495" s="133"/>
    </row>
    <row r="496" spans="1:7" ht="28.5" hidden="1" thickBot="1" x14ac:dyDescent="0.45">
      <c r="A496" s="10" t="s">
        <v>1</v>
      </c>
      <c r="B496" s="132">
        <f t="shared" si="14"/>
        <v>11000</v>
      </c>
      <c r="C496" s="135">
        <f>[6]Ренген!H214</f>
        <v>1.1000000000000001</v>
      </c>
      <c r="D496" s="150">
        <f>[6]Ренген!I214</f>
        <v>0</v>
      </c>
      <c r="E496" s="114"/>
      <c r="F496" s="114"/>
      <c r="G496" s="142"/>
    </row>
    <row r="497" spans="1:7" ht="28.5" hidden="1" thickBot="1" x14ac:dyDescent="0.45">
      <c r="A497" s="7" t="s">
        <v>0</v>
      </c>
      <c r="B497" s="128">
        <f t="shared" si="14"/>
        <v>69200</v>
      </c>
      <c r="C497" s="127">
        <f>SUM(C495:C496)</f>
        <v>6.92</v>
      </c>
      <c r="D497" s="126">
        <f>SUM(D495:D496)</f>
        <v>0</v>
      </c>
      <c r="E497" s="108"/>
      <c r="F497" s="107"/>
      <c r="G497" s="125"/>
    </row>
    <row r="498" spans="1:7" ht="28.5" hidden="1" thickBot="1" x14ac:dyDescent="0.45">
      <c r="A498" s="137" t="s">
        <v>71</v>
      </c>
      <c r="B498" s="136">
        <f t="shared" si="14"/>
        <v>33000</v>
      </c>
      <c r="C498" s="135">
        <v>3.3</v>
      </c>
      <c r="D498" s="134"/>
      <c r="E498" s="121"/>
      <c r="F498" s="120"/>
      <c r="G498" s="133"/>
    </row>
    <row r="499" spans="1:7" ht="28.5" hidden="1" thickBot="1" x14ac:dyDescent="0.45">
      <c r="A499" s="10" t="s">
        <v>1</v>
      </c>
      <c r="B499" s="132">
        <f t="shared" si="14"/>
        <v>5300</v>
      </c>
      <c r="C499" s="135">
        <f>[6]Ренген!H221</f>
        <v>0.53</v>
      </c>
      <c r="D499" s="150">
        <f>[6]Ренген!I221</f>
        <v>0</v>
      </c>
      <c r="E499" s="114"/>
      <c r="F499" s="114"/>
      <c r="G499" s="142"/>
    </row>
    <row r="500" spans="1:7" ht="28.5" hidden="1" thickBot="1" x14ac:dyDescent="0.45">
      <c r="A500" s="7" t="s">
        <v>0</v>
      </c>
      <c r="B500" s="128">
        <f t="shared" si="14"/>
        <v>38300</v>
      </c>
      <c r="C500" s="127">
        <f>SUM(C498:C499)</f>
        <v>3.83</v>
      </c>
      <c r="D500" s="126">
        <f>SUM(D498:D499)</f>
        <v>0</v>
      </c>
      <c r="E500" s="108"/>
      <c r="F500" s="107"/>
      <c r="G500" s="125"/>
    </row>
    <row r="501" spans="1:7" ht="28.5" hidden="1" thickBot="1" x14ac:dyDescent="0.45">
      <c r="A501" s="137" t="s">
        <v>70</v>
      </c>
      <c r="B501" s="136">
        <f t="shared" si="14"/>
        <v>38800</v>
      </c>
      <c r="C501" s="135">
        <v>3.88</v>
      </c>
      <c r="D501" s="134"/>
      <c r="E501" s="121"/>
      <c r="F501" s="120"/>
      <c r="G501" s="133"/>
    </row>
    <row r="502" spans="1:7" ht="28.5" hidden="1" thickBot="1" x14ac:dyDescent="0.45">
      <c r="A502" s="10" t="s">
        <v>1</v>
      </c>
      <c r="B502" s="132">
        <f t="shared" si="14"/>
        <v>16500</v>
      </c>
      <c r="C502" s="135">
        <f>[6]Ренген!H229</f>
        <v>1.65</v>
      </c>
      <c r="D502" s="150">
        <f>[6]Ренген!I229</f>
        <v>0</v>
      </c>
      <c r="E502" s="114"/>
      <c r="F502" s="114"/>
      <c r="G502" s="142"/>
    </row>
    <row r="503" spans="1:7" ht="28.5" hidden="1" thickBot="1" x14ac:dyDescent="0.45">
      <c r="A503" s="7" t="s">
        <v>0</v>
      </c>
      <c r="B503" s="128">
        <f t="shared" si="14"/>
        <v>55299.999999999993</v>
      </c>
      <c r="C503" s="127">
        <f>SUM(C501:C502)</f>
        <v>5.5299999999999994</v>
      </c>
      <c r="D503" s="126">
        <f>SUM(D501:D502)</f>
        <v>0</v>
      </c>
      <c r="E503" s="108"/>
      <c r="F503" s="107"/>
      <c r="G503" s="125"/>
    </row>
    <row r="504" spans="1:7" ht="28.5" hidden="1" thickBot="1" x14ac:dyDescent="0.45">
      <c r="A504" s="137" t="s">
        <v>69</v>
      </c>
      <c r="B504" s="136">
        <f t="shared" si="14"/>
        <v>58200</v>
      </c>
      <c r="C504" s="135">
        <v>5.82</v>
      </c>
      <c r="D504" s="134"/>
      <c r="E504" s="121"/>
      <c r="F504" s="120"/>
      <c r="G504" s="133"/>
    </row>
    <row r="505" spans="1:7" ht="28.5" hidden="1" thickBot="1" x14ac:dyDescent="0.45">
      <c r="A505" s="10" t="s">
        <v>1</v>
      </c>
      <c r="B505" s="132">
        <f t="shared" si="14"/>
        <v>18900</v>
      </c>
      <c r="C505" s="135">
        <f>[6]Ренген!H236</f>
        <v>1.89</v>
      </c>
      <c r="D505" s="150">
        <f>[6]Ренген!I236</f>
        <v>0</v>
      </c>
      <c r="E505" s="114"/>
      <c r="F505" s="114"/>
      <c r="G505" s="142"/>
    </row>
    <row r="506" spans="1:7" ht="28.5" hidden="1" thickBot="1" x14ac:dyDescent="0.45">
      <c r="A506" s="7" t="s">
        <v>0</v>
      </c>
      <c r="B506" s="128">
        <f t="shared" si="14"/>
        <v>77100</v>
      </c>
      <c r="C506" s="127">
        <f>SUM(C504:C505)</f>
        <v>7.71</v>
      </c>
      <c r="D506" s="126">
        <f>SUM(D504:D505)</f>
        <v>0</v>
      </c>
      <c r="E506" s="108"/>
      <c r="F506" s="107"/>
      <c r="G506" s="125"/>
    </row>
    <row r="507" spans="1:7" ht="28.5" hidden="1" thickBot="1" x14ac:dyDescent="0.45">
      <c r="A507" s="137" t="s">
        <v>68</v>
      </c>
      <c r="B507" s="154">
        <f t="shared" si="14"/>
        <v>193000000</v>
      </c>
      <c r="C507" s="135">
        <v>19300</v>
      </c>
      <c r="D507" s="153"/>
      <c r="E507" s="121"/>
      <c r="F507" s="120"/>
      <c r="G507" s="133"/>
    </row>
    <row r="508" spans="1:7" ht="28.5" hidden="1" thickBot="1" x14ac:dyDescent="0.45">
      <c r="A508" s="10" t="s">
        <v>1</v>
      </c>
      <c r="B508" s="132">
        <f t="shared" si="14"/>
        <v>6100</v>
      </c>
      <c r="C508" s="135">
        <f>[6]Ренген!H243</f>
        <v>0.61</v>
      </c>
      <c r="D508" s="150">
        <f>[6]Ренген!I243</f>
        <v>0</v>
      </c>
      <c r="E508" s="114"/>
      <c r="F508" s="114"/>
      <c r="G508" s="142"/>
    </row>
    <row r="509" spans="1:7" ht="28.5" hidden="1" thickBot="1" x14ac:dyDescent="0.45">
      <c r="A509" s="7" t="s">
        <v>0</v>
      </c>
      <c r="B509" s="132">
        <f t="shared" si="14"/>
        <v>193006100</v>
      </c>
      <c r="C509" s="127">
        <f>SUM(C507:C508)</f>
        <v>19300.61</v>
      </c>
      <c r="D509" s="126">
        <f>SUM(D507:D508)</f>
        <v>0</v>
      </c>
      <c r="E509" s="108"/>
      <c r="F509" s="107"/>
      <c r="G509" s="125"/>
    </row>
    <row r="510" spans="1:7" ht="28.5" hidden="1" thickBot="1" x14ac:dyDescent="0.45">
      <c r="A510" s="137" t="s">
        <v>67</v>
      </c>
      <c r="B510" s="132">
        <f t="shared" si="14"/>
        <v>289500000</v>
      </c>
      <c r="C510" s="135">
        <v>28950</v>
      </c>
      <c r="D510" s="153"/>
      <c r="E510" s="121"/>
      <c r="F510" s="120"/>
      <c r="G510" s="133"/>
    </row>
    <row r="511" spans="1:7" ht="21" hidden="1" customHeight="1" x14ac:dyDescent="0.4">
      <c r="A511" s="10" t="s">
        <v>1</v>
      </c>
      <c r="B511" s="132">
        <f t="shared" si="14"/>
        <v>6100</v>
      </c>
      <c r="C511" s="135">
        <f>[6]Ренген!H250</f>
        <v>0.61</v>
      </c>
      <c r="D511" s="150">
        <f>[6]Ренген!I250</f>
        <v>0</v>
      </c>
      <c r="E511" s="114"/>
      <c r="F511" s="114"/>
      <c r="G511" s="142"/>
    </row>
    <row r="512" spans="1:7" ht="28.5" hidden="1" thickBot="1" x14ac:dyDescent="0.45">
      <c r="A512" s="7" t="s">
        <v>0</v>
      </c>
      <c r="B512" s="152">
        <f t="shared" si="14"/>
        <v>289506100</v>
      </c>
      <c r="C512" s="127">
        <f>SUM(C510:C511)</f>
        <v>28950.61</v>
      </c>
      <c r="D512" s="125">
        <f>SUM(D510:D511)</f>
        <v>0</v>
      </c>
      <c r="E512" s="108"/>
      <c r="F512" s="107"/>
      <c r="G512" s="125"/>
    </row>
    <row r="513" spans="1:7" ht="28.5" hidden="1" thickBot="1" x14ac:dyDescent="0.45">
      <c r="A513" s="137" t="s">
        <v>66</v>
      </c>
      <c r="B513" s="136">
        <f t="shared" si="14"/>
        <v>33000</v>
      </c>
      <c r="C513" s="135">
        <v>3.3</v>
      </c>
      <c r="D513" s="134"/>
      <c r="E513" s="121"/>
      <c r="F513" s="120"/>
      <c r="G513" s="133"/>
    </row>
    <row r="514" spans="1:7" ht="27" hidden="1" customHeight="1" x14ac:dyDescent="0.4">
      <c r="A514" s="10" t="s">
        <v>1</v>
      </c>
      <c r="B514" s="132">
        <f t="shared" si="14"/>
        <v>5699.9999999999991</v>
      </c>
      <c r="C514" s="135">
        <f>[6]Ренген!H257</f>
        <v>0.56999999999999995</v>
      </c>
      <c r="D514" s="150">
        <f>[6]Ренген!I257</f>
        <v>0</v>
      </c>
      <c r="E514" s="114"/>
      <c r="F514" s="114"/>
      <c r="G514" s="142"/>
    </row>
    <row r="515" spans="1:7" ht="28.5" hidden="1" thickBot="1" x14ac:dyDescent="0.45">
      <c r="A515" s="7" t="s">
        <v>0</v>
      </c>
      <c r="B515" s="128">
        <f t="shared" si="14"/>
        <v>38700</v>
      </c>
      <c r="C515" s="127">
        <f>SUM(C513:C514)</f>
        <v>3.8699999999999997</v>
      </c>
      <c r="D515" s="126">
        <f>SUM(D513:D514)</f>
        <v>0</v>
      </c>
      <c r="E515" s="108"/>
      <c r="F515" s="107"/>
      <c r="G515" s="125"/>
    </row>
    <row r="516" spans="1:7" ht="28.5" hidden="1" thickBot="1" x14ac:dyDescent="0.45">
      <c r="A516" s="137" t="s">
        <v>65</v>
      </c>
      <c r="B516" s="136">
        <f t="shared" si="14"/>
        <v>48000</v>
      </c>
      <c r="C516" s="135">
        <v>4.8</v>
      </c>
      <c r="D516" s="134"/>
      <c r="E516" s="121"/>
      <c r="F516" s="120"/>
      <c r="G516" s="133"/>
    </row>
    <row r="517" spans="1:7" ht="27.75" hidden="1" customHeight="1" x14ac:dyDescent="0.4">
      <c r="A517" s="10" t="s">
        <v>1</v>
      </c>
      <c r="B517" s="132">
        <f t="shared" si="14"/>
        <v>16500</v>
      </c>
      <c r="C517" s="135">
        <f>[6]Ренген!H264</f>
        <v>1.65</v>
      </c>
      <c r="D517" s="150">
        <f>[6]Ренген!I264</f>
        <v>0</v>
      </c>
      <c r="E517" s="114"/>
      <c r="F517" s="114"/>
      <c r="G517" s="142"/>
    </row>
    <row r="518" spans="1:7" ht="28.5" hidden="1" thickBot="1" x14ac:dyDescent="0.45">
      <c r="A518" s="7" t="s">
        <v>0</v>
      </c>
      <c r="B518" s="128">
        <f t="shared" si="14"/>
        <v>64499.999999999993</v>
      </c>
      <c r="C518" s="127">
        <f>SUM(C516:C517)</f>
        <v>6.4499999999999993</v>
      </c>
      <c r="D518" s="126">
        <f>SUM(D516:D517)</f>
        <v>0</v>
      </c>
      <c r="E518" s="108"/>
      <c r="F518" s="107"/>
      <c r="G518" s="125"/>
    </row>
    <row r="519" spans="1:7" ht="28.5" hidden="1" thickBot="1" x14ac:dyDescent="0.45">
      <c r="A519" s="137" t="s">
        <v>64</v>
      </c>
      <c r="B519" s="136">
        <f t="shared" si="14"/>
        <v>77600</v>
      </c>
      <c r="C519" s="135">
        <v>7.76</v>
      </c>
      <c r="D519" s="134"/>
      <c r="E519" s="121"/>
      <c r="F519" s="120"/>
      <c r="G519" s="133"/>
    </row>
    <row r="520" spans="1:7" ht="21" hidden="1" customHeight="1" x14ac:dyDescent="0.4">
      <c r="A520" s="10" t="s">
        <v>1</v>
      </c>
      <c r="B520" s="132">
        <f t="shared" si="14"/>
        <v>18900</v>
      </c>
      <c r="C520" s="135">
        <f>[6]Ренген!H272</f>
        <v>1.89</v>
      </c>
      <c r="D520" s="150">
        <f>[6]Ренген!I272</f>
        <v>0</v>
      </c>
      <c r="E520" s="114"/>
      <c r="F520" s="114"/>
      <c r="G520" s="142"/>
    </row>
    <row r="521" spans="1:7" ht="28.5" hidden="1" thickBot="1" x14ac:dyDescent="0.45">
      <c r="A521" s="7" t="s">
        <v>0</v>
      </c>
      <c r="B521" s="128">
        <f t="shared" si="14"/>
        <v>96500</v>
      </c>
      <c r="C521" s="127">
        <f>SUM(C519:C520)</f>
        <v>9.65</v>
      </c>
      <c r="D521" s="126">
        <f>SUM(D519:D520)</f>
        <v>0</v>
      </c>
      <c r="E521" s="108"/>
      <c r="F521" s="107"/>
      <c r="G521" s="125"/>
    </row>
    <row r="522" spans="1:7" ht="28.5" hidden="1" thickBot="1" x14ac:dyDescent="0.45">
      <c r="A522" s="137" t="s">
        <v>63</v>
      </c>
      <c r="B522" s="136">
        <f t="shared" si="14"/>
        <v>135700</v>
      </c>
      <c r="C522" s="135">
        <v>13.57</v>
      </c>
      <c r="D522" s="134"/>
      <c r="E522" s="121"/>
      <c r="F522" s="120"/>
      <c r="G522" s="133"/>
    </row>
    <row r="523" spans="1:7" ht="28.5" hidden="1" thickBot="1" x14ac:dyDescent="0.45">
      <c r="A523" s="10" t="s">
        <v>1</v>
      </c>
      <c r="B523" s="132">
        <f t="shared" si="14"/>
        <v>101500</v>
      </c>
      <c r="C523" s="131">
        <f>[6]Ренген!H282</f>
        <v>10.15</v>
      </c>
      <c r="D523" s="130">
        <f>[6]Ренген!I282</f>
        <v>0</v>
      </c>
      <c r="E523" s="114"/>
      <c r="F523" s="114"/>
      <c r="G523" s="129"/>
    </row>
    <row r="524" spans="1:7" ht="28.5" hidden="1" thickBot="1" x14ac:dyDescent="0.45">
      <c r="A524" s="7" t="s">
        <v>0</v>
      </c>
      <c r="B524" s="128">
        <f t="shared" si="14"/>
        <v>237200</v>
      </c>
      <c r="C524" s="127">
        <f>SUM(C522:C523)</f>
        <v>23.72</v>
      </c>
      <c r="D524" s="151">
        <f>SUM(D522:D523)</f>
        <v>0</v>
      </c>
      <c r="E524" s="108"/>
      <c r="F524" s="107"/>
      <c r="G524" s="125"/>
    </row>
    <row r="525" spans="1:7" ht="28.5" hidden="1" thickBot="1" x14ac:dyDescent="0.45">
      <c r="A525" s="137" t="s">
        <v>62</v>
      </c>
      <c r="B525" s="136">
        <f t="shared" si="14"/>
        <v>48000</v>
      </c>
      <c r="C525" s="135">
        <v>4.8</v>
      </c>
      <c r="D525" s="134"/>
      <c r="E525" s="121"/>
      <c r="F525" s="120"/>
      <c r="G525" s="133"/>
    </row>
    <row r="526" spans="1:7" ht="28.5" hidden="1" thickBot="1" x14ac:dyDescent="0.45">
      <c r="A526" s="10" t="s">
        <v>1</v>
      </c>
      <c r="B526" s="132">
        <f t="shared" si="14"/>
        <v>16400</v>
      </c>
      <c r="C526" s="135">
        <f>[6]Ренген!H289</f>
        <v>1.64</v>
      </c>
      <c r="D526" s="150">
        <f>[6]Ренген!I289</f>
        <v>0</v>
      </c>
      <c r="E526" s="114"/>
      <c r="F526" s="114"/>
      <c r="G526" s="142"/>
    </row>
    <row r="527" spans="1:7" ht="28.5" hidden="1" thickBot="1" x14ac:dyDescent="0.45">
      <c r="A527" s="7" t="s">
        <v>0</v>
      </c>
      <c r="B527" s="128">
        <f t="shared" si="14"/>
        <v>64399.999999999993</v>
      </c>
      <c r="C527" s="127">
        <f>SUM(C525:C526)</f>
        <v>6.4399999999999995</v>
      </c>
      <c r="D527" s="126">
        <f>SUM(D525:D526)</f>
        <v>0</v>
      </c>
      <c r="E527" s="108"/>
      <c r="F527" s="107"/>
      <c r="G527" s="125"/>
    </row>
    <row r="528" spans="1:7" ht="28.5" hidden="1" thickBot="1" x14ac:dyDescent="0.45">
      <c r="A528" s="137" t="s">
        <v>61</v>
      </c>
      <c r="B528" s="136">
        <f t="shared" si="14"/>
        <v>33000</v>
      </c>
      <c r="C528" s="135">
        <v>3.3</v>
      </c>
      <c r="D528" s="134"/>
      <c r="E528" s="121"/>
      <c r="F528" s="120"/>
      <c r="G528" s="133"/>
    </row>
    <row r="529" spans="1:10" ht="28.5" hidden="1" thickBot="1" x14ac:dyDescent="0.45">
      <c r="A529" s="10" t="s">
        <v>1</v>
      </c>
      <c r="B529" s="132">
        <f t="shared" si="14"/>
        <v>16400</v>
      </c>
      <c r="C529" s="135">
        <f>[6]Ренген!H296</f>
        <v>1.64</v>
      </c>
      <c r="D529" s="150">
        <f>[6]Ренген!I296</f>
        <v>0</v>
      </c>
      <c r="E529" s="114"/>
      <c r="F529" s="114"/>
      <c r="G529" s="142"/>
    </row>
    <row r="530" spans="1:10" ht="28.5" hidden="1" thickBot="1" x14ac:dyDescent="0.45">
      <c r="A530" s="7" t="s">
        <v>0</v>
      </c>
      <c r="B530" s="128">
        <f t="shared" si="14"/>
        <v>49399.999999999993</v>
      </c>
      <c r="C530" s="127">
        <f>SUM(C528:C529)</f>
        <v>4.9399999999999995</v>
      </c>
      <c r="D530" s="126">
        <f>SUM(D528:D529)</f>
        <v>0</v>
      </c>
      <c r="E530" s="108"/>
      <c r="F530" s="107"/>
      <c r="G530" s="125"/>
    </row>
    <row r="531" spans="1:10" ht="28.5" hidden="1" thickBot="1" x14ac:dyDescent="0.45">
      <c r="A531" s="137" t="s">
        <v>60</v>
      </c>
      <c r="B531" s="136">
        <f t="shared" si="14"/>
        <v>33000</v>
      </c>
      <c r="C531" s="135">
        <v>3.3</v>
      </c>
      <c r="D531" s="134"/>
      <c r="E531" s="121"/>
      <c r="F531" s="120"/>
      <c r="G531" s="133"/>
    </row>
    <row r="532" spans="1:10" ht="28.5" hidden="1" thickBot="1" x14ac:dyDescent="0.45">
      <c r="A532" s="10" t="s">
        <v>1</v>
      </c>
      <c r="B532" s="132">
        <f t="shared" si="14"/>
        <v>400</v>
      </c>
      <c r="C532" s="131">
        <f>[6]Ренген!H300</f>
        <v>0.04</v>
      </c>
      <c r="D532" s="130">
        <f>[6]Ренген!I300</f>
        <v>0</v>
      </c>
      <c r="E532" s="114"/>
      <c r="F532" s="114"/>
      <c r="G532" s="129"/>
    </row>
    <row r="533" spans="1:10" ht="28.5" hidden="1" thickBot="1" x14ac:dyDescent="0.45">
      <c r="A533" s="7" t="s">
        <v>0</v>
      </c>
      <c r="B533" s="128">
        <f t="shared" si="14"/>
        <v>33400</v>
      </c>
      <c r="C533" s="127">
        <f>SUM(C531:C532)</f>
        <v>3.34</v>
      </c>
      <c r="D533" s="126">
        <f>SUM(D531:D532)</f>
        <v>0</v>
      </c>
      <c r="E533" s="108"/>
      <c r="F533" s="107"/>
      <c r="G533" s="125"/>
    </row>
    <row r="534" spans="1:10" ht="24" hidden="1" thickBot="1" x14ac:dyDescent="0.4">
      <c r="A534" s="124" t="s">
        <v>59</v>
      </c>
      <c r="B534" s="123"/>
      <c r="C534" s="116">
        <v>19300</v>
      </c>
      <c r="D534" s="122"/>
      <c r="E534" s="121"/>
      <c r="F534" s="120"/>
      <c r="G534" s="119"/>
    </row>
    <row r="535" spans="1:10" ht="23.25" hidden="1" thickBot="1" x14ac:dyDescent="0.35">
      <c r="A535" s="118" t="s">
        <v>1</v>
      </c>
      <c r="B535" s="117"/>
      <c r="C535" s="116">
        <f>[6]Ренген!H308</f>
        <v>1.89</v>
      </c>
      <c r="D535" s="115">
        <f>[6]Ренген!I308</f>
        <v>0</v>
      </c>
      <c r="E535" s="114"/>
      <c r="F535" s="114"/>
      <c r="G535" s="113"/>
    </row>
    <row r="536" spans="1:10" ht="24" hidden="1" thickBot="1" x14ac:dyDescent="0.4">
      <c r="A536" s="112" t="s">
        <v>0</v>
      </c>
      <c r="B536" s="111"/>
      <c r="C536" s="1624">
        <f>SUM(C534:C535)</f>
        <v>19301.89</v>
      </c>
      <c r="D536" s="109">
        <f>SUM(D534:D535)</f>
        <v>0</v>
      </c>
      <c r="E536" s="1621"/>
      <c r="F536" s="1622"/>
      <c r="G536" s="106"/>
    </row>
    <row r="537" spans="1:10" ht="29.25" customHeight="1" thickBot="1" x14ac:dyDescent="0.45">
      <c r="A537" s="33" t="s">
        <v>42</v>
      </c>
      <c r="B537" s="86"/>
      <c r="C537" s="1625"/>
      <c r="D537" s="105"/>
      <c r="E537" s="1626"/>
      <c r="F537" s="1627"/>
      <c r="G537" s="53"/>
      <c r="H537" s="87"/>
    </row>
    <row r="538" spans="1:10" ht="62.25" customHeight="1" thickBot="1" x14ac:dyDescent="0.5">
      <c r="A538" s="1628" t="s">
        <v>562</v>
      </c>
      <c r="B538" s="81">
        <f>C538*$B$15</f>
        <v>843500</v>
      </c>
      <c r="C538" s="1629">
        <v>84.35</v>
      </c>
      <c r="D538" s="104"/>
      <c r="E538" s="1630"/>
      <c r="F538" s="1630"/>
      <c r="G538" s="69"/>
      <c r="H538" s="87"/>
    </row>
    <row r="539" spans="1:10" ht="30.75" customHeight="1" thickBot="1" x14ac:dyDescent="0.5">
      <c r="A539" s="1631" t="s">
        <v>1</v>
      </c>
      <c r="B539" s="79">
        <f>C539*$B$15</f>
        <v>359200</v>
      </c>
      <c r="C539" s="1629">
        <v>35.92</v>
      </c>
      <c r="D539" s="1632">
        <f>F539+E539</f>
        <v>3.2387999999999999</v>
      </c>
      <c r="E539" s="1630">
        <v>3.2387999999999999</v>
      </c>
      <c r="F539" s="1630"/>
      <c r="G539" s="65"/>
      <c r="H539" s="87"/>
    </row>
    <row r="540" spans="1:10" ht="30.75" hidden="1" customHeight="1" thickBot="1" x14ac:dyDescent="0.5">
      <c r="B540" s="1633"/>
      <c r="C540" s="1634"/>
      <c r="D540" s="1635"/>
      <c r="E540" s="1636"/>
      <c r="F540" s="1637"/>
      <c r="G540" s="65"/>
      <c r="H540" s="87"/>
    </row>
    <row r="541" spans="1:10" ht="32.25" customHeight="1" thickBot="1" x14ac:dyDescent="0.5">
      <c r="A541" s="1638" t="s">
        <v>0</v>
      </c>
      <c r="B541" s="76">
        <f>C541*$B$15</f>
        <v>1202700</v>
      </c>
      <c r="C541" s="1639">
        <f>SUM(C538:C539)</f>
        <v>120.27</v>
      </c>
      <c r="D541" s="101">
        <f>SUM(D538:D539)</f>
        <v>3.2387999999999999</v>
      </c>
      <c r="E541" s="1630"/>
      <c r="F541" s="1630"/>
      <c r="G541" s="47"/>
      <c r="H541" s="87"/>
    </row>
    <row r="542" spans="1:10" ht="30.75" hidden="1" customHeight="1" thickBot="1" x14ac:dyDescent="0.45">
      <c r="A542" s="1640" t="s">
        <v>56</v>
      </c>
      <c r="B542" s="100"/>
      <c r="C542" s="1641"/>
      <c r="D542" s="99"/>
      <c r="E542" s="1642"/>
      <c r="F542" s="1643"/>
      <c r="G542" s="45"/>
      <c r="H542" s="87"/>
    </row>
    <row r="543" spans="1:10" ht="36" hidden="1" customHeight="1" thickBot="1" x14ac:dyDescent="0.5">
      <c r="A543" s="1644" t="s">
        <v>55</v>
      </c>
      <c r="B543" s="98">
        <f>C543*$B$15</f>
        <v>201000</v>
      </c>
      <c r="C543" s="27">
        <v>20.100000000000001</v>
      </c>
      <c r="D543" s="97">
        <v>0</v>
      </c>
      <c r="E543" s="1645"/>
      <c r="F543" s="1646"/>
      <c r="G543" s="47"/>
      <c r="H543" s="87"/>
    </row>
    <row r="544" spans="1:10" ht="36" hidden="1" customHeight="1" thickBot="1" x14ac:dyDescent="0.5">
      <c r="A544" s="1644" t="s">
        <v>54</v>
      </c>
      <c r="B544" s="96">
        <f>C544*$B$15</f>
        <v>39200</v>
      </c>
      <c r="C544" s="27">
        <v>3.92</v>
      </c>
      <c r="D544" s="95">
        <f>C544/1.2*0.2</f>
        <v>0.65333333333333332</v>
      </c>
      <c r="E544" s="1645"/>
      <c r="F544" s="1646"/>
      <c r="G544" s="47"/>
      <c r="H544" s="87"/>
      <c r="J544" s="94" t="s">
        <v>53</v>
      </c>
    </row>
    <row r="545" spans="1:8" ht="32.25" hidden="1" customHeight="1" x14ac:dyDescent="0.45">
      <c r="A545" s="1644" t="s">
        <v>52</v>
      </c>
      <c r="B545" s="93">
        <f>C545*$B$15</f>
        <v>64300</v>
      </c>
      <c r="C545" s="78">
        <v>6.43</v>
      </c>
      <c r="D545" s="92">
        <f>C545/1.2*0.2</f>
        <v>1.0716666666666668</v>
      </c>
      <c r="E545" s="1645">
        <v>0</v>
      </c>
      <c r="F545" s="1646">
        <v>1.07</v>
      </c>
      <c r="G545" s="69"/>
      <c r="H545" s="87"/>
    </row>
    <row r="546" spans="1:8" ht="34.5" hidden="1" customHeight="1" x14ac:dyDescent="0.45">
      <c r="A546" s="1631" t="s">
        <v>1</v>
      </c>
      <c r="B546" s="79">
        <f>C546*$B$15</f>
        <v>900</v>
      </c>
      <c r="C546" s="78">
        <f>[6]ГБО!H32</f>
        <v>0.09</v>
      </c>
      <c r="D546" s="1647">
        <f>[6]ГБО!I32</f>
        <v>0.01</v>
      </c>
      <c r="E546" s="1645">
        <f>[6]ГБО!J32</f>
        <v>8.3999999999999995E-3</v>
      </c>
      <c r="F546" s="1646">
        <v>0</v>
      </c>
      <c r="G546" s="69"/>
      <c r="H546" s="87"/>
    </row>
    <row r="547" spans="1:8" ht="36.75" hidden="1" customHeight="1" thickBot="1" x14ac:dyDescent="0.5">
      <c r="A547" s="1638" t="s">
        <v>0</v>
      </c>
      <c r="B547" s="76">
        <f>C547*$B$15</f>
        <v>65199.999999999993</v>
      </c>
      <c r="C547" s="27">
        <f>SUM(C545:C546)</f>
        <v>6.52</v>
      </c>
      <c r="D547" s="89">
        <f>SUM(D545:D546)</f>
        <v>1.0816666666666668</v>
      </c>
      <c r="E547" s="1645"/>
      <c r="F547" s="1646"/>
      <c r="G547" s="61"/>
      <c r="H547" s="87"/>
    </row>
    <row r="548" spans="1:8" ht="41.25" hidden="1" customHeight="1" thickBot="1" x14ac:dyDescent="0.45">
      <c r="A548" s="1640" t="s">
        <v>50</v>
      </c>
      <c r="B548" s="86"/>
      <c r="C548" s="85"/>
      <c r="D548" s="1648"/>
      <c r="E548" s="1649"/>
      <c r="F548" s="1650"/>
      <c r="G548" s="53"/>
    </row>
    <row r="549" spans="1:8" ht="43.5" hidden="1" customHeight="1" x14ac:dyDescent="0.45">
      <c r="A549" s="1644" t="s">
        <v>49</v>
      </c>
      <c r="B549" s="81">
        <f t="shared" ref="B549:B560" si="15">C549*$B$15</f>
        <v>104500</v>
      </c>
      <c r="C549" s="78">
        <v>10.45</v>
      </c>
      <c r="D549" s="92"/>
      <c r="E549" s="1649"/>
      <c r="F549" s="1650"/>
      <c r="G549" s="69"/>
    </row>
    <row r="550" spans="1:8" ht="35.25" hidden="1" customHeight="1" x14ac:dyDescent="0.45">
      <c r="A550" s="1631" t="s">
        <v>1</v>
      </c>
      <c r="B550" s="79">
        <f t="shared" si="15"/>
        <v>95600</v>
      </c>
      <c r="C550" s="78">
        <f>'[6]УФО(РАО)'!H32</f>
        <v>9.56</v>
      </c>
      <c r="D550" s="1651">
        <f>'[6]УФО(РАО)'!I32</f>
        <v>0.01</v>
      </c>
      <c r="E550" s="1652"/>
      <c r="F550" s="1653"/>
      <c r="G550" s="65"/>
    </row>
    <row r="551" spans="1:8" ht="35.25" hidden="1" customHeight="1" thickBot="1" x14ac:dyDescent="0.5">
      <c r="A551" s="1638" t="s">
        <v>0</v>
      </c>
      <c r="B551" s="76">
        <f t="shared" si="15"/>
        <v>200099.99999999997</v>
      </c>
      <c r="C551" s="27">
        <f>SUM(C549:C550)</f>
        <v>20.009999999999998</v>
      </c>
      <c r="D551" s="89">
        <f>SUM(D549:D550)</f>
        <v>0.01</v>
      </c>
      <c r="E551" s="1654"/>
      <c r="F551" s="1655"/>
      <c r="G551" s="61"/>
    </row>
    <row r="552" spans="1:8" ht="37.5" hidden="1" customHeight="1" x14ac:dyDescent="0.45">
      <c r="A552" s="1644" t="s">
        <v>48</v>
      </c>
      <c r="B552" s="81">
        <f t="shared" si="15"/>
        <v>104500</v>
      </c>
      <c r="C552" s="78">
        <v>10.45</v>
      </c>
      <c r="D552" s="1656"/>
      <c r="E552" s="1649"/>
      <c r="F552" s="1650"/>
      <c r="G552" s="69"/>
    </row>
    <row r="553" spans="1:8" ht="36" hidden="1" customHeight="1" x14ac:dyDescent="0.45">
      <c r="A553" s="1631" t="s">
        <v>1</v>
      </c>
      <c r="B553" s="79">
        <f t="shared" si="15"/>
        <v>33800</v>
      </c>
      <c r="C553" s="78">
        <f>'[6]УФО(РАО)'!H44</f>
        <v>3.38</v>
      </c>
      <c r="D553" s="1651">
        <f>'[6]УФО(РАО)'!I44</f>
        <v>0</v>
      </c>
      <c r="E553" s="1652"/>
      <c r="F553" s="1653"/>
      <c r="G553" s="65"/>
    </row>
    <row r="554" spans="1:8" ht="42.75" hidden="1" customHeight="1" thickBot="1" x14ac:dyDescent="0.5">
      <c r="A554" s="1638" t="s">
        <v>0</v>
      </c>
      <c r="B554" s="76">
        <f t="shared" si="15"/>
        <v>138299.99999999997</v>
      </c>
      <c r="C554" s="75">
        <f>SUM(C552:C553)</f>
        <v>13.829999999999998</v>
      </c>
      <c r="D554" s="89">
        <f>SUM(D552:D553)</f>
        <v>0</v>
      </c>
      <c r="E554" s="1654"/>
      <c r="F554" s="1655"/>
      <c r="G554" s="61"/>
    </row>
    <row r="555" spans="1:8" ht="26.25" hidden="1" customHeight="1" x14ac:dyDescent="0.45">
      <c r="A555" s="1657" t="s">
        <v>47</v>
      </c>
      <c r="B555" s="71">
        <f t="shared" si="15"/>
        <v>313300</v>
      </c>
      <c r="C555" s="55">
        <v>31.33</v>
      </c>
      <c r="D555" s="1656"/>
      <c r="E555" s="1658"/>
      <c r="F555" s="1659"/>
      <c r="G555" s="69"/>
    </row>
    <row r="556" spans="1:8" ht="26.25" hidden="1" customHeight="1" x14ac:dyDescent="0.45">
      <c r="A556" s="1660" t="s">
        <v>1</v>
      </c>
      <c r="B556" s="67">
        <f t="shared" si="15"/>
        <v>539400</v>
      </c>
      <c r="C556" s="55">
        <f>'[6]УФО(РАО)'!H61</f>
        <v>53.94</v>
      </c>
      <c r="D556" s="1651">
        <f>'[6]УФО(РАО)'!I61</f>
        <v>0</v>
      </c>
      <c r="E556" s="1661"/>
      <c r="F556" s="1662"/>
      <c r="G556" s="65"/>
    </row>
    <row r="557" spans="1:8" ht="26.25" hidden="1" customHeight="1" thickBot="1" x14ac:dyDescent="0.5">
      <c r="A557" s="1663" t="s">
        <v>0</v>
      </c>
      <c r="B557" s="63">
        <f t="shared" si="15"/>
        <v>852700</v>
      </c>
      <c r="C557" s="47">
        <f>SUM(C555:C556)</f>
        <v>85.27</v>
      </c>
      <c r="D557" s="89">
        <f>SUM(D555:D556)</f>
        <v>0</v>
      </c>
      <c r="E557" s="1664"/>
      <c r="F557" s="1665"/>
      <c r="G557" s="61"/>
    </row>
    <row r="558" spans="1:8" ht="26.25" hidden="1" customHeight="1" x14ac:dyDescent="0.45">
      <c r="A558" s="1666" t="s">
        <v>46</v>
      </c>
      <c r="B558" s="71">
        <f t="shared" si="15"/>
        <v>492200</v>
      </c>
      <c r="C558" s="55">
        <v>49.22</v>
      </c>
      <c r="D558" s="1656"/>
      <c r="E558" s="1658"/>
      <c r="F558" s="1659"/>
      <c r="G558" s="69"/>
    </row>
    <row r="559" spans="1:8" ht="26.25" hidden="1" customHeight="1" x14ac:dyDescent="0.45">
      <c r="A559" s="1660" t="s">
        <v>1</v>
      </c>
      <c r="B559" s="67">
        <f t="shared" si="15"/>
        <v>539400</v>
      </c>
      <c r="C559" s="55">
        <f>'[6]УФО(РАО)'!H78</f>
        <v>53.94</v>
      </c>
      <c r="D559" s="1651">
        <f>'[6]УФО(РАО)'!I78</f>
        <v>0</v>
      </c>
      <c r="E559" s="1661"/>
      <c r="F559" s="1662"/>
      <c r="G559" s="65"/>
    </row>
    <row r="560" spans="1:8" ht="24.75" hidden="1" customHeight="1" thickBot="1" x14ac:dyDescent="0.5">
      <c r="A560" s="1663" t="s">
        <v>0</v>
      </c>
      <c r="B560" s="63">
        <f t="shared" si="15"/>
        <v>1031600</v>
      </c>
      <c r="C560" s="47">
        <f>SUM(C558:C559)</f>
        <v>103.16</v>
      </c>
      <c r="D560" s="89">
        <f>SUM(D558:D559)</f>
        <v>0</v>
      </c>
      <c r="E560" s="1664"/>
      <c r="F560" s="1665"/>
      <c r="G560" s="61"/>
    </row>
    <row r="561" spans="1:7" ht="24.75" hidden="1" customHeight="1" x14ac:dyDescent="0.45">
      <c r="A561" s="1667" t="s">
        <v>45</v>
      </c>
      <c r="B561" s="59"/>
      <c r="C561" s="55">
        <v>38900</v>
      </c>
      <c r="D561" s="1668"/>
      <c r="E561" s="1669"/>
      <c r="F561" s="1670"/>
      <c r="G561" s="53"/>
    </row>
    <row r="562" spans="1:7" ht="24.75" hidden="1" customHeight="1" x14ac:dyDescent="0.45">
      <c r="A562" s="1671" t="s">
        <v>1</v>
      </c>
      <c r="B562" s="56"/>
      <c r="C562" s="55" t="e">
        <f>#REF!</f>
        <v>#REF!</v>
      </c>
      <c r="D562" s="1672" t="e">
        <f>#REF!</f>
        <v>#REF!</v>
      </c>
      <c r="E562" s="1669"/>
      <c r="F562" s="1670"/>
      <c r="G562" s="53"/>
    </row>
    <row r="563" spans="1:7" ht="24.75" hidden="1" customHeight="1" thickBot="1" x14ac:dyDescent="0.45">
      <c r="A563" s="1673" t="s">
        <v>0</v>
      </c>
      <c r="B563" s="51"/>
      <c r="C563" s="47" t="e">
        <f>SUM(C561:C562)</f>
        <v>#REF!</v>
      </c>
      <c r="D563" s="1674" t="e">
        <f>SUM(D561:D562)</f>
        <v>#REF!</v>
      </c>
      <c r="E563" s="1675"/>
      <c r="F563" s="1676"/>
      <c r="G563" s="45"/>
    </row>
    <row r="564" spans="1:7" ht="24.75" hidden="1" customHeight="1" thickBot="1" x14ac:dyDescent="0.45">
      <c r="A564" s="1677" t="s">
        <v>44</v>
      </c>
      <c r="B564" s="48"/>
      <c r="C564" s="47"/>
      <c r="D564" s="45"/>
      <c r="E564" s="1675"/>
      <c r="F564" s="1676"/>
      <c r="G564" s="45"/>
    </row>
    <row r="565" spans="1:7" ht="24.75" hidden="1" customHeight="1" x14ac:dyDescent="0.4">
      <c r="A565" s="1678" t="s">
        <v>43</v>
      </c>
      <c r="B565" s="43">
        <f>C565*$B$15</f>
        <v>4500</v>
      </c>
      <c r="C565" s="39">
        <v>0.45</v>
      </c>
      <c r="D565" s="1679"/>
      <c r="E565" s="1680"/>
      <c r="F565" s="1681"/>
      <c r="G565" s="37"/>
    </row>
    <row r="566" spans="1:7" ht="24.75" hidden="1" customHeight="1" x14ac:dyDescent="0.4">
      <c r="A566" s="1682" t="s">
        <v>1</v>
      </c>
      <c r="B566" s="40">
        <f>C566*$B$15</f>
        <v>1300</v>
      </c>
      <c r="C566" s="39">
        <v>0.13</v>
      </c>
      <c r="D566" s="1683">
        <v>0.01</v>
      </c>
      <c r="E566" s="1680"/>
      <c r="F566" s="1681"/>
      <c r="G566" s="37"/>
    </row>
    <row r="567" spans="1:7" ht="24.75" hidden="1" customHeight="1" thickBot="1" x14ac:dyDescent="0.4">
      <c r="A567" s="1684" t="s">
        <v>0</v>
      </c>
      <c r="B567" s="35">
        <f>SUM(B565:B566)</f>
        <v>5800</v>
      </c>
      <c r="C567" s="25">
        <f>SUM(C565:C566)</f>
        <v>0.58000000000000007</v>
      </c>
      <c r="D567" s="25">
        <f>SUM(D565:D566)</f>
        <v>0.01</v>
      </c>
      <c r="E567" s="1685"/>
      <c r="F567" s="1686"/>
      <c r="G567" s="25"/>
    </row>
    <row r="568" spans="1:7" ht="45.75" hidden="1" customHeight="1" thickBot="1" x14ac:dyDescent="0.4">
      <c r="A568" s="1687" t="str">
        <f>'[6]ПР ИРТ'!I13</f>
        <v>Первичная консультация врача- хирурга</v>
      </c>
      <c r="B568" s="1688"/>
      <c r="C568" s="1688">
        <f>'[6]ПР ИРТ'!O13</f>
        <v>12.05</v>
      </c>
      <c r="D568" s="1689"/>
      <c r="E568" s="1685"/>
      <c r="F568" s="1686"/>
      <c r="G568" s="25"/>
    </row>
    <row r="569" spans="1:7" ht="51" hidden="1" customHeight="1" thickBot="1" x14ac:dyDescent="0.4">
      <c r="A569" s="1687" t="s">
        <v>560</v>
      </c>
      <c r="B569" s="1688"/>
      <c r="C569" s="1688"/>
      <c r="D569" s="1689"/>
      <c r="E569" s="1685"/>
      <c r="F569" s="1686"/>
      <c r="G569" s="25"/>
    </row>
    <row r="570" spans="1:7" ht="51" hidden="1" customHeight="1" thickBot="1" x14ac:dyDescent="0.4">
      <c r="A570" s="1687" t="s">
        <v>560</v>
      </c>
      <c r="B570" s="1688"/>
      <c r="C570" s="1690"/>
      <c r="D570" s="1691"/>
      <c r="E570" s="1685"/>
      <c r="F570" s="1686"/>
      <c r="G570" s="25"/>
    </row>
    <row r="571" spans="1:7" ht="39.75" hidden="1" customHeight="1" thickBot="1" x14ac:dyDescent="0.4">
      <c r="A571" s="1687" t="s">
        <v>560</v>
      </c>
      <c r="B571" s="1688"/>
      <c r="C571" s="1690"/>
      <c r="D571" s="1691"/>
      <c r="E571" s="1685"/>
      <c r="F571" s="1686"/>
      <c r="G571" s="25"/>
    </row>
    <row r="572" spans="1:7" ht="43.5" hidden="1" customHeight="1" thickBot="1" x14ac:dyDescent="0.4">
      <c r="A572" s="1687" t="s">
        <v>560</v>
      </c>
      <c r="B572" s="1688"/>
      <c r="C572" s="1690"/>
      <c r="D572" s="1691"/>
      <c r="E572" s="1685"/>
      <c r="F572" s="1686"/>
      <c r="G572" s="25"/>
    </row>
    <row r="573" spans="1:7" ht="47.25" hidden="1" customHeight="1" thickBot="1" x14ac:dyDescent="0.5">
      <c r="A573" s="1692" t="s">
        <v>0</v>
      </c>
      <c r="B573" s="1693">
        <f>C573*$B$15</f>
        <v>7100.0000000000009</v>
      </c>
      <c r="C573" s="1694">
        <f>SUM(C566:C567)</f>
        <v>0.71000000000000008</v>
      </c>
      <c r="D573" s="61">
        <f>SUM(D566:D567)</f>
        <v>0.02</v>
      </c>
      <c r="E573" s="1695"/>
      <c r="F573" s="1696"/>
      <c r="G573" s="21"/>
    </row>
    <row r="574" spans="1:7" ht="34.5" customHeight="1" thickBot="1" x14ac:dyDescent="0.5">
      <c r="A574" s="1692" t="s">
        <v>563</v>
      </c>
      <c r="B574" s="1693"/>
      <c r="C574" s="1639"/>
      <c r="D574" s="61"/>
      <c r="E574" s="1697"/>
      <c r="F574" s="1697"/>
      <c r="G574" s="21"/>
    </row>
    <row r="575" spans="1:7" ht="91.5" customHeight="1" thickBot="1" x14ac:dyDescent="0.5">
      <c r="A575" s="1628" t="s">
        <v>564</v>
      </c>
      <c r="B575" s="1698"/>
      <c r="C575" s="1629">
        <v>168.69</v>
      </c>
      <c r="D575" s="104"/>
      <c r="E575" s="1630"/>
      <c r="F575" s="1697"/>
      <c r="G575" s="21"/>
    </row>
    <row r="576" spans="1:7" ht="47.25" customHeight="1" thickBot="1" x14ac:dyDescent="0.5">
      <c r="A576" s="1631" t="s">
        <v>1</v>
      </c>
      <c r="B576" s="1698"/>
      <c r="C576" s="1629">
        <v>70.78</v>
      </c>
      <c r="D576" s="1632">
        <f>F576+E576</f>
        <v>4.0827999999999998</v>
      </c>
      <c r="E576" s="1630">
        <v>4.0827999999999998</v>
      </c>
      <c r="F576" s="1697"/>
      <c r="G576" s="21"/>
    </row>
    <row r="577" spans="1:11" ht="47.25" customHeight="1" thickBot="1" x14ac:dyDescent="0.5">
      <c r="A577" s="1638" t="s">
        <v>0</v>
      </c>
      <c r="B577" s="1698"/>
      <c r="C577" s="1639">
        <f>SUM(C575:C576)</f>
        <v>239.47</v>
      </c>
      <c r="D577" s="101">
        <f>SUM(D575:D576)</f>
        <v>4.0827999999999998</v>
      </c>
      <c r="E577" s="1630"/>
      <c r="F577" s="1697"/>
      <c r="G577" s="21"/>
      <c r="K577" s="1699"/>
    </row>
    <row r="578" spans="1:11" ht="47.25" customHeight="1" thickBot="1" x14ac:dyDescent="0.5">
      <c r="A578" s="1692" t="s">
        <v>563</v>
      </c>
      <c r="B578" s="1698"/>
      <c r="C578" s="1639"/>
      <c r="D578" s="1639"/>
      <c r="E578" s="1630"/>
      <c r="F578" s="1697"/>
      <c r="G578" s="21"/>
      <c r="K578" s="1700"/>
    </row>
    <row r="579" spans="1:11" ht="62.25" thickBot="1" x14ac:dyDescent="0.5">
      <c r="A579" s="1628" t="s">
        <v>565</v>
      </c>
      <c r="B579" s="1698"/>
      <c r="C579" s="1629">
        <v>122.44</v>
      </c>
      <c r="D579" s="103"/>
      <c r="E579" s="1630"/>
      <c r="F579" s="1701"/>
      <c r="G579" s="11"/>
    </row>
    <row r="580" spans="1:11" ht="31.5" thickBot="1" x14ac:dyDescent="0.5">
      <c r="A580" s="1631" t="s">
        <v>1</v>
      </c>
      <c r="B580" s="1698"/>
      <c r="C580" s="1629">
        <v>42.7</v>
      </c>
      <c r="D580" s="103">
        <v>3.85</v>
      </c>
      <c r="E580" s="1630">
        <v>3.855</v>
      </c>
      <c r="F580" s="1697"/>
      <c r="G580" s="21"/>
    </row>
    <row r="581" spans="1:11" ht="31.5" thickBot="1" x14ac:dyDescent="0.5">
      <c r="A581" s="1638" t="s">
        <v>0</v>
      </c>
      <c r="B581" s="1698"/>
      <c r="C581" s="1629">
        <f>C579+C580</f>
        <v>165.14</v>
      </c>
      <c r="D581" s="1632">
        <f>D580</f>
        <v>3.85</v>
      </c>
      <c r="E581" s="1630" t="s">
        <v>566</v>
      </c>
      <c r="F581" s="1697"/>
      <c r="G581" s="19"/>
    </row>
    <row r="582" spans="1:11" ht="31.5" thickBot="1" x14ac:dyDescent="0.5">
      <c r="A582" s="1692" t="s">
        <v>563</v>
      </c>
      <c r="B582" s="1698"/>
      <c r="C582" s="1629"/>
      <c r="D582" s="1632"/>
      <c r="E582" s="1630"/>
      <c r="F582" s="1697"/>
      <c r="G582" s="19"/>
    </row>
    <row r="583" spans="1:11" ht="93" thickBot="1" x14ac:dyDescent="0.5">
      <c r="A583" s="1628" t="s">
        <v>567</v>
      </c>
      <c r="B583" s="1698"/>
      <c r="C583" s="1629">
        <v>84.35</v>
      </c>
      <c r="D583" s="1632"/>
      <c r="E583" s="1630"/>
      <c r="F583" s="1697"/>
      <c r="G583" s="11"/>
    </row>
    <row r="584" spans="1:11" ht="31.5" thickBot="1" x14ac:dyDescent="0.5">
      <c r="A584" s="1631" t="s">
        <v>1</v>
      </c>
      <c r="B584" s="1698"/>
      <c r="C584" s="1629">
        <v>52.75</v>
      </c>
      <c r="D584" s="103">
        <f>E584</f>
        <v>4.7786999999999997</v>
      </c>
      <c r="E584" s="1630">
        <v>4.7786999999999997</v>
      </c>
      <c r="F584" s="1697"/>
      <c r="G584" s="11"/>
    </row>
    <row r="585" spans="1:11" ht="31.5" thickBot="1" x14ac:dyDescent="0.5">
      <c r="A585" s="1638" t="s">
        <v>0</v>
      </c>
      <c r="B585" s="1698"/>
      <c r="C585" s="1629">
        <f>C583+C584</f>
        <v>137.1</v>
      </c>
      <c r="D585" s="1632">
        <f>D584</f>
        <v>4.7786999999999997</v>
      </c>
      <c r="E585" s="1630" t="s">
        <v>566</v>
      </c>
      <c r="F585" s="1697"/>
      <c r="G585" s="11"/>
    </row>
    <row r="586" spans="1:11" ht="31.5" thickBot="1" x14ac:dyDescent="0.5">
      <c r="A586" s="1692" t="s">
        <v>563</v>
      </c>
      <c r="B586" s="1698"/>
      <c r="C586" s="1629"/>
      <c r="D586" s="1632"/>
      <c r="E586" s="1630"/>
      <c r="F586" s="1697"/>
      <c r="G586" s="11"/>
    </row>
    <row r="587" spans="1:11" ht="45" customHeight="1" thickBot="1" x14ac:dyDescent="0.5">
      <c r="A587" s="1644" t="s">
        <v>576</v>
      </c>
      <c r="B587" s="1698"/>
      <c r="C587" s="1629">
        <v>107.89</v>
      </c>
      <c r="D587" s="103"/>
      <c r="E587" s="1630"/>
      <c r="F587" s="1697"/>
      <c r="G587" s="11"/>
    </row>
    <row r="588" spans="1:11" ht="39" customHeight="1" thickBot="1" x14ac:dyDescent="0.5">
      <c r="A588" s="1631" t="s">
        <v>1</v>
      </c>
      <c r="B588" s="1698"/>
      <c r="C588" s="1629">
        <v>24.95</v>
      </c>
      <c r="D588" s="103">
        <f>E588</f>
        <v>2.2599999999999998</v>
      </c>
      <c r="E588" s="1630">
        <v>2.2599999999999998</v>
      </c>
      <c r="F588" s="1697"/>
      <c r="G588" s="11"/>
    </row>
    <row r="589" spans="1:11" ht="36.75" customHeight="1" thickBot="1" x14ac:dyDescent="0.5">
      <c r="A589" s="1705" t="s">
        <v>0</v>
      </c>
      <c r="B589" s="1702"/>
      <c r="C589" s="1706">
        <f>C587+C588</f>
        <v>132.84</v>
      </c>
      <c r="D589" s="1703">
        <f>D588</f>
        <v>2.2599999999999998</v>
      </c>
      <c r="E589" s="1626"/>
      <c r="F589" s="1744"/>
      <c r="G589" s="11"/>
    </row>
    <row r="590" spans="1:11" ht="31.5" thickBot="1" x14ac:dyDescent="0.5">
      <c r="A590" s="1708" t="s">
        <v>563</v>
      </c>
      <c r="B590" s="1709"/>
      <c r="C590" s="1629"/>
      <c r="D590" s="1632"/>
      <c r="E590" s="1630"/>
      <c r="F590" s="1745"/>
      <c r="G590" s="11"/>
    </row>
    <row r="591" spans="1:11" ht="62.25" thickBot="1" x14ac:dyDescent="0.5">
      <c r="A591" s="1628" t="s">
        <v>568</v>
      </c>
      <c r="B591" s="1698"/>
      <c r="C591" s="1629">
        <v>160.53</v>
      </c>
      <c r="D591" s="103"/>
      <c r="E591" s="1630"/>
      <c r="F591" s="1697"/>
      <c r="G591" s="11"/>
    </row>
    <row r="592" spans="1:11" ht="31.5" thickBot="1" x14ac:dyDescent="0.5">
      <c r="A592" s="1631" t="s">
        <v>1</v>
      </c>
      <c r="B592" s="1698"/>
      <c r="C592" s="1629">
        <v>33.229999999999997</v>
      </c>
      <c r="D592" s="103">
        <f>E592</f>
        <v>3.0137</v>
      </c>
      <c r="E592" s="1630">
        <v>3.0137</v>
      </c>
      <c r="F592" s="1697"/>
      <c r="G592" s="11"/>
    </row>
    <row r="593" spans="1:7" ht="31.5" thickBot="1" x14ac:dyDescent="0.5">
      <c r="A593" s="1638" t="s">
        <v>0</v>
      </c>
      <c r="B593" s="1698"/>
      <c r="C593" s="1629">
        <f>C591+C592</f>
        <v>193.76</v>
      </c>
      <c r="D593" s="1632">
        <f>D592</f>
        <v>3.0137</v>
      </c>
      <c r="E593" s="1630"/>
      <c r="F593" s="1697"/>
      <c r="G593" s="11"/>
    </row>
    <row r="594" spans="1:7" ht="31.5" thickBot="1" x14ac:dyDescent="0.5">
      <c r="A594" s="1692" t="s">
        <v>563</v>
      </c>
      <c r="B594" s="1702"/>
      <c r="C594" s="1634"/>
      <c r="D594" s="1703"/>
      <c r="E594" s="1636"/>
      <c r="F594" s="1701"/>
      <c r="G594" s="11"/>
    </row>
    <row r="595" spans="1:7" ht="62.25" thickBot="1" x14ac:dyDescent="0.5">
      <c r="A595" s="1628" t="s">
        <v>569</v>
      </c>
      <c r="B595" s="1698"/>
      <c r="C595" s="1629">
        <v>160.53</v>
      </c>
      <c r="D595" s="103"/>
      <c r="E595" s="1630"/>
      <c r="F595" s="1704"/>
      <c r="G595" s="11"/>
    </row>
    <row r="596" spans="1:7" ht="31.5" thickBot="1" x14ac:dyDescent="0.5">
      <c r="A596" s="1631" t="s">
        <v>1</v>
      </c>
      <c r="B596" s="1698"/>
      <c r="C596" s="1629">
        <v>33.229999999999997</v>
      </c>
      <c r="D596" s="103">
        <f>E596</f>
        <v>3.0137</v>
      </c>
      <c r="E596" s="1630">
        <v>3.0137</v>
      </c>
      <c r="F596" s="1704"/>
      <c r="G596" s="11"/>
    </row>
    <row r="597" spans="1:7" ht="31.5" thickBot="1" x14ac:dyDescent="0.5">
      <c r="A597" s="1638" t="s">
        <v>0</v>
      </c>
      <c r="B597" s="1698"/>
      <c r="C597" s="1629">
        <f>C595+C596</f>
        <v>193.76</v>
      </c>
      <c r="D597" s="1632">
        <f>D596</f>
        <v>3.0137</v>
      </c>
      <c r="E597" s="1630"/>
      <c r="F597" s="1704"/>
      <c r="G597" s="11"/>
    </row>
    <row r="598" spans="1:7" ht="31.5" thickBot="1" x14ac:dyDescent="0.5">
      <c r="A598" s="1692" t="s">
        <v>563</v>
      </c>
      <c r="B598" s="1702"/>
      <c r="C598" s="1634"/>
      <c r="D598" s="1703"/>
      <c r="E598" s="1636"/>
      <c r="F598" s="1704"/>
      <c r="G598" s="11"/>
    </row>
    <row r="599" spans="1:7" ht="62.25" thickBot="1" x14ac:dyDescent="0.5">
      <c r="A599" s="1628" t="s">
        <v>570</v>
      </c>
      <c r="B599" s="1698"/>
      <c r="C599" s="1629">
        <v>160.53</v>
      </c>
      <c r="D599" s="103"/>
      <c r="E599" s="1630"/>
      <c r="F599" s="1704"/>
      <c r="G599" s="11"/>
    </row>
    <row r="600" spans="1:7" ht="31.5" thickBot="1" x14ac:dyDescent="0.5">
      <c r="A600" s="1631" t="s">
        <v>1</v>
      </c>
      <c r="B600" s="1698"/>
      <c r="C600" s="1629">
        <v>33.229999999999997</v>
      </c>
      <c r="D600" s="103">
        <f>E600</f>
        <v>3.0137</v>
      </c>
      <c r="E600" s="1630">
        <v>3.0137</v>
      </c>
      <c r="F600" s="1704"/>
      <c r="G600" s="11"/>
    </row>
    <row r="601" spans="1:7" ht="31.5" thickBot="1" x14ac:dyDescent="0.5">
      <c r="A601" s="1705" t="s">
        <v>0</v>
      </c>
      <c r="B601" s="1702"/>
      <c r="C601" s="1706">
        <f>C599+C600</f>
        <v>193.76</v>
      </c>
      <c r="D601" s="1703">
        <f>D600</f>
        <v>3.0137</v>
      </c>
      <c r="E601" s="1626"/>
      <c r="F601" s="1707"/>
      <c r="G601" s="11"/>
    </row>
    <row r="602" spans="1:7" ht="31.5" thickBot="1" x14ac:dyDescent="0.5">
      <c r="A602" s="1708" t="s">
        <v>563</v>
      </c>
      <c r="B602" s="1709"/>
      <c r="C602" s="1629"/>
      <c r="D602" s="1632"/>
      <c r="E602" s="1630"/>
      <c r="F602" s="1704"/>
      <c r="G602" s="11"/>
    </row>
    <row r="603" spans="1:7" ht="62.25" thickBot="1" x14ac:dyDescent="0.5">
      <c r="A603" s="1628" t="s">
        <v>571</v>
      </c>
      <c r="B603" s="1698"/>
      <c r="C603" s="1629">
        <v>160.53</v>
      </c>
      <c r="D603" s="103"/>
      <c r="E603" s="1630"/>
      <c r="F603" s="1704"/>
      <c r="G603" s="11"/>
    </row>
    <row r="604" spans="1:7" ht="31.5" customHeight="1" thickBot="1" x14ac:dyDescent="0.5">
      <c r="A604" s="1631" t="s">
        <v>1</v>
      </c>
      <c r="B604" s="1698"/>
      <c r="C604" s="1629">
        <v>105.52</v>
      </c>
      <c r="D604" s="103">
        <f>E604</f>
        <v>9.5855999999999995</v>
      </c>
      <c r="E604" s="1630">
        <v>9.5855999999999995</v>
      </c>
      <c r="F604" s="1704"/>
      <c r="G604" s="11"/>
    </row>
    <row r="605" spans="1:7" ht="31.5" thickBot="1" x14ac:dyDescent="0.5">
      <c r="A605" s="1705" t="s">
        <v>0</v>
      </c>
      <c r="B605" s="1702"/>
      <c r="C605" s="1706">
        <f>C603+C604</f>
        <v>266.05</v>
      </c>
      <c r="D605" s="1703">
        <f>D604</f>
        <v>9.5855999999999995</v>
      </c>
      <c r="E605" s="1626"/>
      <c r="F605" s="1707"/>
      <c r="G605" s="11"/>
    </row>
    <row r="606" spans="1:7" ht="31.5" thickBot="1" x14ac:dyDescent="0.5">
      <c r="A606" s="1708" t="s">
        <v>563</v>
      </c>
      <c r="B606" s="1709"/>
      <c r="C606" s="1629"/>
      <c r="D606" s="1632"/>
      <c r="E606" s="1630"/>
      <c r="F606" s="1704"/>
      <c r="G606" s="11"/>
    </row>
    <row r="607" spans="1:7" x14ac:dyDescent="0.35">
      <c r="A607" s="1746" t="s">
        <v>572</v>
      </c>
      <c r="B607" s="1746"/>
      <c r="C607" s="1747"/>
      <c r="D607" s="11"/>
      <c r="E607" s="11"/>
      <c r="F607" s="11"/>
      <c r="G607" s="11"/>
    </row>
    <row r="608" spans="1:7" x14ac:dyDescent="0.35">
      <c r="A608" s="1740" t="s">
        <v>577</v>
      </c>
      <c r="B608" s="1740"/>
      <c r="C608" s="1741"/>
      <c r="G608" s="11"/>
    </row>
    <row r="609" spans="1:7" x14ac:dyDescent="0.35">
      <c r="A609" s="1740" t="s">
        <v>578</v>
      </c>
      <c r="B609" s="1740"/>
      <c r="C609" s="1741"/>
      <c r="G609" s="11"/>
    </row>
    <row r="610" spans="1:7" x14ac:dyDescent="0.35">
      <c r="G610" s="11"/>
    </row>
    <row r="611" spans="1:7" x14ac:dyDescent="0.35">
      <c r="G611" s="11"/>
    </row>
    <row r="612" spans="1:7" x14ac:dyDescent="0.35">
      <c r="G612" s="11"/>
    </row>
    <row r="613" spans="1:7" x14ac:dyDescent="0.35">
      <c r="G613" s="11"/>
    </row>
    <row r="614" spans="1:7" x14ac:dyDescent="0.35">
      <c r="G614" s="11"/>
    </row>
    <row r="615" spans="1:7" x14ac:dyDescent="0.35">
      <c r="G615" s="11"/>
    </row>
    <row r="616" spans="1:7" x14ac:dyDescent="0.35">
      <c r="G616" s="11"/>
    </row>
    <row r="617" spans="1:7" x14ac:dyDescent="0.35">
      <c r="G617" s="11"/>
    </row>
    <row r="618" spans="1:7" x14ac:dyDescent="0.35">
      <c r="G618" s="11"/>
    </row>
    <row r="619" spans="1:7" x14ac:dyDescent="0.35">
      <c r="G619" s="11"/>
    </row>
    <row r="620" spans="1:7" x14ac:dyDescent="0.35">
      <c r="G620" s="11"/>
    </row>
    <row r="621" spans="1:7" x14ac:dyDescent="0.35">
      <c r="G621" s="11"/>
    </row>
    <row r="622" spans="1:7" x14ac:dyDescent="0.35">
      <c r="G622" s="11"/>
    </row>
    <row r="623" spans="1:7" x14ac:dyDescent="0.35">
      <c r="G623" s="11"/>
    </row>
    <row r="624" spans="1:7" x14ac:dyDescent="0.35">
      <c r="G624" s="11"/>
    </row>
    <row r="625" spans="7:7" x14ac:dyDescent="0.35">
      <c r="G625" s="11"/>
    </row>
    <row r="626" spans="7:7" x14ac:dyDescent="0.35">
      <c r="G626" s="11"/>
    </row>
    <row r="627" spans="7:7" x14ac:dyDescent="0.35">
      <c r="G627" s="11"/>
    </row>
    <row r="628" spans="7:7" x14ac:dyDescent="0.35">
      <c r="G628" s="11"/>
    </row>
    <row r="629" spans="7:7" x14ac:dyDescent="0.35">
      <c r="G629" s="11"/>
    </row>
    <row r="630" spans="7:7" x14ac:dyDescent="0.35">
      <c r="G630" s="11"/>
    </row>
    <row r="631" spans="7:7" x14ac:dyDescent="0.35">
      <c r="G631" s="11"/>
    </row>
    <row r="632" spans="7:7" x14ac:dyDescent="0.35">
      <c r="G632" s="11"/>
    </row>
    <row r="633" spans="7:7" x14ac:dyDescent="0.35">
      <c r="G633" s="11"/>
    </row>
    <row r="634" spans="7:7" x14ac:dyDescent="0.35">
      <c r="G634" s="11"/>
    </row>
    <row r="635" spans="7:7" x14ac:dyDescent="0.35">
      <c r="G635" s="11"/>
    </row>
    <row r="636" spans="7:7" x14ac:dyDescent="0.35">
      <c r="G636" s="11"/>
    </row>
    <row r="637" spans="7:7" x14ac:dyDescent="0.35">
      <c r="G637" s="11"/>
    </row>
    <row r="638" spans="7:7" x14ac:dyDescent="0.35">
      <c r="G638" s="11"/>
    </row>
    <row r="639" spans="7:7" x14ac:dyDescent="0.35">
      <c r="G639" s="11"/>
    </row>
    <row r="640" spans="7:7" x14ac:dyDescent="0.35">
      <c r="G640" s="11"/>
    </row>
    <row r="641" spans="7:7" x14ac:dyDescent="0.35">
      <c r="G641" s="11"/>
    </row>
    <row r="642" spans="7:7" x14ac:dyDescent="0.35">
      <c r="G642" s="11"/>
    </row>
    <row r="643" spans="7:7" x14ac:dyDescent="0.35">
      <c r="G643" s="11"/>
    </row>
    <row r="644" spans="7:7" x14ac:dyDescent="0.35">
      <c r="G644" s="11"/>
    </row>
    <row r="645" spans="7:7" x14ac:dyDescent="0.35">
      <c r="G645" s="11"/>
    </row>
    <row r="646" spans="7:7" x14ac:dyDescent="0.35">
      <c r="G646" s="11"/>
    </row>
    <row r="647" spans="7:7" x14ac:dyDescent="0.35">
      <c r="G647" s="11"/>
    </row>
    <row r="648" spans="7:7" x14ac:dyDescent="0.35">
      <c r="G648" s="11"/>
    </row>
    <row r="649" spans="7:7" x14ac:dyDescent="0.35">
      <c r="G649" s="11"/>
    </row>
    <row r="650" spans="7:7" x14ac:dyDescent="0.35">
      <c r="G650" s="11"/>
    </row>
    <row r="651" spans="7:7" x14ac:dyDescent="0.35">
      <c r="G651" s="11"/>
    </row>
    <row r="652" spans="7:7" x14ac:dyDescent="0.35">
      <c r="G652" s="11"/>
    </row>
    <row r="653" spans="7:7" x14ac:dyDescent="0.35">
      <c r="G653" s="11"/>
    </row>
    <row r="654" spans="7:7" x14ac:dyDescent="0.35">
      <c r="G654" s="11"/>
    </row>
    <row r="655" spans="7:7" x14ac:dyDescent="0.35">
      <c r="G655" s="11"/>
    </row>
    <row r="656" spans="7:7" x14ac:dyDescent="0.35">
      <c r="G656" s="11"/>
    </row>
    <row r="657" spans="7:7" x14ac:dyDescent="0.35">
      <c r="G657" s="11"/>
    </row>
    <row r="658" spans="7:7" x14ac:dyDescent="0.35">
      <c r="G658" s="11"/>
    </row>
    <row r="659" spans="7:7" x14ac:dyDescent="0.35">
      <c r="G659" s="11"/>
    </row>
    <row r="660" spans="7:7" x14ac:dyDescent="0.35">
      <c r="G660" s="11"/>
    </row>
    <row r="661" spans="7:7" x14ac:dyDescent="0.35">
      <c r="G661" s="11"/>
    </row>
    <row r="662" spans="7:7" x14ac:dyDescent="0.35">
      <c r="G662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59055118110236227" bottom="0" header="0.31496062992125984" footer="0.31496062992125984"/>
  <pageSetup paperSize="9" scale="26" orientation="portrait" horizontalDpi="120" verticalDpi="144" r:id="rId1"/>
  <headerFooter alignWithMargins="0"/>
  <rowBreaks count="11" manualBreakCount="11">
    <brk id="65" max="2" man="1"/>
    <brk id="93" max="2" man="1"/>
    <brk id="139" max="2" man="1"/>
    <brk id="185" max="2" man="1"/>
    <brk id="231" max="2" man="1"/>
    <brk id="281" max="2" man="1"/>
    <brk id="327" max="2" man="1"/>
    <brk id="363" max="2" man="1"/>
    <brk id="402" max="2" man="1"/>
    <brk id="443" max="2" man="1"/>
    <brk id="485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8F6E-2754-47AA-8A6E-7F3E285E9F68}">
  <sheetPr>
    <pageSetUpPr fitToPage="1"/>
  </sheetPr>
  <dimension ref="A1:E48"/>
  <sheetViews>
    <sheetView workbookViewId="0">
      <selection activeCell="B15" sqref="B15"/>
    </sheetView>
  </sheetViews>
  <sheetFormatPr defaultRowHeight="12.75" x14ac:dyDescent="0.2"/>
  <cols>
    <col min="1" max="1" width="76" customWidth="1"/>
    <col min="2" max="2" width="16.28515625" customWidth="1"/>
    <col min="3" max="3" width="15.42578125" bestFit="1" customWidth="1"/>
    <col min="257" max="257" width="76" customWidth="1"/>
    <col min="258" max="258" width="16.28515625" customWidth="1"/>
    <col min="259" max="259" width="15.42578125" bestFit="1" customWidth="1"/>
    <col min="513" max="513" width="76" customWidth="1"/>
    <col min="514" max="514" width="16.28515625" customWidth="1"/>
    <col min="515" max="515" width="15.42578125" bestFit="1" customWidth="1"/>
    <col min="769" max="769" width="76" customWidth="1"/>
    <col min="770" max="770" width="16.28515625" customWidth="1"/>
    <col min="771" max="771" width="15.42578125" bestFit="1" customWidth="1"/>
    <col min="1025" max="1025" width="76" customWidth="1"/>
    <col min="1026" max="1026" width="16.28515625" customWidth="1"/>
    <col min="1027" max="1027" width="15.42578125" bestFit="1" customWidth="1"/>
    <col min="1281" max="1281" width="76" customWidth="1"/>
    <col min="1282" max="1282" width="16.28515625" customWidth="1"/>
    <col min="1283" max="1283" width="15.42578125" bestFit="1" customWidth="1"/>
    <col min="1537" max="1537" width="76" customWidth="1"/>
    <col min="1538" max="1538" width="16.28515625" customWidth="1"/>
    <col min="1539" max="1539" width="15.42578125" bestFit="1" customWidth="1"/>
    <col min="1793" max="1793" width="76" customWidth="1"/>
    <col min="1794" max="1794" width="16.28515625" customWidth="1"/>
    <col min="1795" max="1795" width="15.42578125" bestFit="1" customWidth="1"/>
    <col min="2049" max="2049" width="76" customWidth="1"/>
    <col min="2050" max="2050" width="16.28515625" customWidth="1"/>
    <col min="2051" max="2051" width="15.42578125" bestFit="1" customWidth="1"/>
    <col min="2305" max="2305" width="76" customWidth="1"/>
    <col min="2306" max="2306" width="16.28515625" customWidth="1"/>
    <col min="2307" max="2307" width="15.42578125" bestFit="1" customWidth="1"/>
    <col min="2561" max="2561" width="76" customWidth="1"/>
    <col min="2562" max="2562" width="16.28515625" customWidth="1"/>
    <col min="2563" max="2563" width="15.42578125" bestFit="1" customWidth="1"/>
    <col min="2817" max="2817" width="76" customWidth="1"/>
    <col min="2818" max="2818" width="16.28515625" customWidth="1"/>
    <col min="2819" max="2819" width="15.42578125" bestFit="1" customWidth="1"/>
    <col min="3073" max="3073" width="76" customWidth="1"/>
    <col min="3074" max="3074" width="16.28515625" customWidth="1"/>
    <col min="3075" max="3075" width="15.42578125" bestFit="1" customWidth="1"/>
    <col min="3329" max="3329" width="76" customWidth="1"/>
    <col min="3330" max="3330" width="16.28515625" customWidth="1"/>
    <col min="3331" max="3331" width="15.42578125" bestFit="1" customWidth="1"/>
    <col min="3585" max="3585" width="76" customWidth="1"/>
    <col min="3586" max="3586" width="16.28515625" customWidth="1"/>
    <col min="3587" max="3587" width="15.42578125" bestFit="1" customWidth="1"/>
    <col min="3841" max="3841" width="76" customWidth="1"/>
    <col min="3842" max="3842" width="16.28515625" customWidth="1"/>
    <col min="3843" max="3843" width="15.42578125" bestFit="1" customWidth="1"/>
    <col min="4097" max="4097" width="76" customWidth="1"/>
    <col min="4098" max="4098" width="16.28515625" customWidth="1"/>
    <col min="4099" max="4099" width="15.42578125" bestFit="1" customWidth="1"/>
    <col min="4353" max="4353" width="76" customWidth="1"/>
    <col min="4354" max="4354" width="16.28515625" customWidth="1"/>
    <col min="4355" max="4355" width="15.42578125" bestFit="1" customWidth="1"/>
    <col min="4609" max="4609" width="76" customWidth="1"/>
    <col min="4610" max="4610" width="16.28515625" customWidth="1"/>
    <col min="4611" max="4611" width="15.42578125" bestFit="1" customWidth="1"/>
    <col min="4865" max="4865" width="76" customWidth="1"/>
    <col min="4866" max="4866" width="16.28515625" customWidth="1"/>
    <col min="4867" max="4867" width="15.42578125" bestFit="1" customWidth="1"/>
    <col min="5121" max="5121" width="76" customWidth="1"/>
    <col min="5122" max="5122" width="16.28515625" customWidth="1"/>
    <col min="5123" max="5123" width="15.42578125" bestFit="1" customWidth="1"/>
    <col min="5377" max="5377" width="76" customWidth="1"/>
    <col min="5378" max="5378" width="16.28515625" customWidth="1"/>
    <col min="5379" max="5379" width="15.42578125" bestFit="1" customWidth="1"/>
    <col min="5633" max="5633" width="76" customWidth="1"/>
    <col min="5634" max="5634" width="16.28515625" customWidth="1"/>
    <col min="5635" max="5635" width="15.42578125" bestFit="1" customWidth="1"/>
    <col min="5889" max="5889" width="76" customWidth="1"/>
    <col min="5890" max="5890" width="16.28515625" customWidth="1"/>
    <col min="5891" max="5891" width="15.42578125" bestFit="1" customWidth="1"/>
    <col min="6145" max="6145" width="76" customWidth="1"/>
    <col min="6146" max="6146" width="16.28515625" customWidth="1"/>
    <col min="6147" max="6147" width="15.42578125" bestFit="1" customWidth="1"/>
    <col min="6401" max="6401" width="76" customWidth="1"/>
    <col min="6402" max="6402" width="16.28515625" customWidth="1"/>
    <col min="6403" max="6403" width="15.42578125" bestFit="1" customWidth="1"/>
    <col min="6657" max="6657" width="76" customWidth="1"/>
    <col min="6658" max="6658" width="16.28515625" customWidth="1"/>
    <col min="6659" max="6659" width="15.42578125" bestFit="1" customWidth="1"/>
    <col min="6913" max="6913" width="76" customWidth="1"/>
    <col min="6914" max="6914" width="16.28515625" customWidth="1"/>
    <col min="6915" max="6915" width="15.42578125" bestFit="1" customWidth="1"/>
    <col min="7169" max="7169" width="76" customWidth="1"/>
    <col min="7170" max="7170" width="16.28515625" customWidth="1"/>
    <col min="7171" max="7171" width="15.42578125" bestFit="1" customWidth="1"/>
    <col min="7425" max="7425" width="76" customWidth="1"/>
    <col min="7426" max="7426" width="16.28515625" customWidth="1"/>
    <col min="7427" max="7427" width="15.42578125" bestFit="1" customWidth="1"/>
    <col min="7681" max="7681" width="76" customWidth="1"/>
    <col min="7682" max="7682" width="16.28515625" customWidth="1"/>
    <col min="7683" max="7683" width="15.42578125" bestFit="1" customWidth="1"/>
    <col min="7937" max="7937" width="76" customWidth="1"/>
    <col min="7938" max="7938" width="16.28515625" customWidth="1"/>
    <col min="7939" max="7939" width="15.42578125" bestFit="1" customWidth="1"/>
    <col min="8193" max="8193" width="76" customWidth="1"/>
    <col min="8194" max="8194" width="16.28515625" customWidth="1"/>
    <col min="8195" max="8195" width="15.42578125" bestFit="1" customWidth="1"/>
    <col min="8449" max="8449" width="76" customWidth="1"/>
    <col min="8450" max="8450" width="16.28515625" customWidth="1"/>
    <col min="8451" max="8451" width="15.42578125" bestFit="1" customWidth="1"/>
    <col min="8705" max="8705" width="76" customWidth="1"/>
    <col min="8706" max="8706" width="16.28515625" customWidth="1"/>
    <col min="8707" max="8707" width="15.42578125" bestFit="1" customWidth="1"/>
    <col min="8961" max="8961" width="76" customWidth="1"/>
    <col min="8962" max="8962" width="16.28515625" customWidth="1"/>
    <col min="8963" max="8963" width="15.42578125" bestFit="1" customWidth="1"/>
    <col min="9217" max="9217" width="76" customWidth="1"/>
    <col min="9218" max="9218" width="16.28515625" customWidth="1"/>
    <col min="9219" max="9219" width="15.42578125" bestFit="1" customWidth="1"/>
    <col min="9473" max="9473" width="76" customWidth="1"/>
    <col min="9474" max="9474" width="16.28515625" customWidth="1"/>
    <col min="9475" max="9475" width="15.42578125" bestFit="1" customWidth="1"/>
    <col min="9729" max="9729" width="76" customWidth="1"/>
    <col min="9730" max="9730" width="16.28515625" customWidth="1"/>
    <col min="9731" max="9731" width="15.42578125" bestFit="1" customWidth="1"/>
    <col min="9985" max="9985" width="76" customWidth="1"/>
    <col min="9986" max="9986" width="16.28515625" customWidth="1"/>
    <col min="9987" max="9987" width="15.42578125" bestFit="1" customWidth="1"/>
    <col min="10241" max="10241" width="76" customWidth="1"/>
    <col min="10242" max="10242" width="16.28515625" customWidth="1"/>
    <col min="10243" max="10243" width="15.42578125" bestFit="1" customWidth="1"/>
    <col min="10497" max="10497" width="76" customWidth="1"/>
    <col min="10498" max="10498" width="16.28515625" customWidth="1"/>
    <col min="10499" max="10499" width="15.42578125" bestFit="1" customWidth="1"/>
    <col min="10753" max="10753" width="76" customWidth="1"/>
    <col min="10754" max="10754" width="16.28515625" customWidth="1"/>
    <col min="10755" max="10755" width="15.42578125" bestFit="1" customWidth="1"/>
    <col min="11009" max="11009" width="76" customWidth="1"/>
    <col min="11010" max="11010" width="16.28515625" customWidth="1"/>
    <col min="11011" max="11011" width="15.42578125" bestFit="1" customWidth="1"/>
    <col min="11265" max="11265" width="76" customWidth="1"/>
    <col min="11266" max="11266" width="16.28515625" customWidth="1"/>
    <col min="11267" max="11267" width="15.42578125" bestFit="1" customWidth="1"/>
    <col min="11521" max="11521" width="76" customWidth="1"/>
    <col min="11522" max="11522" width="16.28515625" customWidth="1"/>
    <col min="11523" max="11523" width="15.42578125" bestFit="1" customWidth="1"/>
    <col min="11777" max="11777" width="76" customWidth="1"/>
    <col min="11778" max="11778" width="16.28515625" customWidth="1"/>
    <col min="11779" max="11779" width="15.42578125" bestFit="1" customWidth="1"/>
    <col min="12033" max="12033" width="76" customWidth="1"/>
    <col min="12034" max="12034" width="16.28515625" customWidth="1"/>
    <col min="12035" max="12035" width="15.42578125" bestFit="1" customWidth="1"/>
    <col min="12289" max="12289" width="76" customWidth="1"/>
    <col min="12290" max="12290" width="16.28515625" customWidth="1"/>
    <col min="12291" max="12291" width="15.42578125" bestFit="1" customWidth="1"/>
    <col min="12545" max="12545" width="76" customWidth="1"/>
    <col min="12546" max="12546" width="16.28515625" customWidth="1"/>
    <col min="12547" max="12547" width="15.42578125" bestFit="1" customWidth="1"/>
    <col min="12801" max="12801" width="76" customWidth="1"/>
    <col min="12802" max="12802" width="16.28515625" customWidth="1"/>
    <col min="12803" max="12803" width="15.42578125" bestFit="1" customWidth="1"/>
    <col min="13057" max="13057" width="76" customWidth="1"/>
    <col min="13058" max="13058" width="16.28515625" customWidth="1"/>
    <col min="13059" max="13059" width="15.42578125" bestFit="1" customWidth="1"/>
    <col min="13313" max="13313" width="76" customWidth="1"/>
    <col min="13314" max="13314" width="16.28515625" customWidth="1"/>
    <col min="13315" max="13315" width="15.42578125" bestFit="1" customWidth="1"/>
    <col min="13569" max="13569" width="76" customWidth="1"/>
    <col min="13570" max="13570" width="16.28515625" customWidth="1"/>
    <col min="13571" max="13571" width="15.42578125" bestFit="1" customWidth="1"/>
    <col min="13825" max="13825" width="76" customWidth="1"/>
    <col min="13826" max="13826" width="16.28515625" customWidth="1"/>
    <col min="13827" max="13827" width="15.42578125" bestFit="1" customWidth="1"/>
    <col min="14081" max="14081" width="76" customWidth="1"/>
    <col min="14082" max="14082" width="16.28515625" customWidth="1"/>
    <col min="14083" max="14083" width="15.42578125" bestFit="1" customWidth="1"/>
    <col min="14337" max="14337" width="76" customWidth="1"/>
    <col min="14338" max="14338" width="16.28515625" customWidth="1"/>
    <col min="14339" max="14339" width="15.42578125" bestFit="1" customWidth="1"/>
    <col min="14593" max="14593" width="76" customWidth="1"/>
    <col min="14594" max="14594" width="16.28515625" customWidth="1"/>
    <col min="14595" max="14595" width="15.42578125" bestFit="1" customWidth="1"/>
    <col min="14849" max="14849" width="76" customWidth="1"/>
    <col min="14850" max="14850" width="16.28515625" customWidth="1"/>
    <col min="14851" max="14851" width="15.42578125" bestFit="1" customWidth="1"/>
    <col min="15105" max="15105" width="76" customWidth="1"/>
    <col min="15106" max="15106" width="16.28515625" customWidth="1"/>
    <col min="15107" max="15107" width="15.42578125" bestFit="1" customWidth="1"/>
    <col min="15361" max="15361" width="76" customWidth="1"/>
    <col min="15362" max="15362" width="16.28515625" customWidth="1"/>
    <col min="15363" max="15363" width="15.42578125" bestFit="1" customWidth="1"/>
    <col min="15617" max="15617" width="76" customWidth="1"/>
    <col min="15618" max="15618" width="16.28515625" customWidth="1"/>
    <col min="15619" max="15619" width="15.42578125" bestFit="1" customWidth="1"/>
    <col min="15873" max="15873" width="76" customWidth="1"/>
    <col min="15874" max="15874" width="16.28515625" customWidth="1"/>
    <col min="15875" max="15875" width="15.42578125" bestFit="1" customWidth="1"/>
    <col min="16129" max="16129" width="76" customWidth="1"/>
    <col min="16130" max="16130" width="16.28515625" customWidth="1"/>
    <col min="16131" max="16131" width="15.42578125" bestFit="1" customWidth="1"/>
  </cols>
  <sheetData>
    <row r="1" spans="1:5" ht="18.75" x14ac:dyDescent="0.3">
      <c r="B1" s="290" t="s">
        <v>278</v>
      </c>
      <c r="C1" s="1203"/>
      <c r="D1" s="1204"/>
    </row>
    <row r="2" spans="1:5" ht="18.75" x14ac:dyDescent="0.3">
      <c r="B2" s="280" t="s">
        <v>276</v>
      </c>
    </row>
    <row r="3" spans="1:5" ht="18.75" x14ac:dyDescent="0.3">
      <c r="B3" s="280" t="s">
        <v>275</v>
      </c>
    </row>
    <row r="4" spans="1:5" ht="18.75" x14ac:dyDescent="0.3">
      <c r="B4" s="280" t="s">
        <v>274</v>
      </c>
      <c r="D4" s="274"/>
      <c r="E4" s="274"/>
    </row>
    <row r="5" spans="1:5" ht="18" x14ac:dyDescent="0.25">
      <c r="D5" s="274"/>
    </row>
    <row r="7" spans="1:5" ht="18.75" x14ac:dyDescent="0.3">
      <c r="A7" s="1205" t="s">
        <v>501</v>
      </c>
      <c r="B7" s="1206"/>
    </row>
    <row r="8" spans="1:5" ht="18.75" x14ac:dyDescent="0.3">
      <c r="A8" s="1205" t="s">
        <v>502</v>
      </c>
      <c r="B8" s="1207"/>
    </row>
    <row r="9" spans="1:5" ht="18.75" x14ac:dyDescent="0.3">
      <c r="A9" s="1208" t="s">
        <v>503</v>
      </c>
    </row>
    <row r="10" spans="1:5" ht="18.75" x14ac:dyDescent="0.3">
      <c r="A10" s="1205" t="s">
        <v>504</v>
      </c>
    </row>
    <row r="11" spans="1:5" ht="16.5" x14ac:dyDescent="0.25">
      <c r="A11" s="1209"/>
    </row>
    <row r="12" spans="1:5" ht="39" customHeight="1" x14ac:dyDescent="0.2">
      <c r="A12" s="1210" t="s">
        <v>505</v>
      </c>
      <c r="B12" s="1211" t="s">
        <v>506</v>
      </c>
    </row>
    <row r="13" spans="1:5" ht="21" customHeight="1" x14ac:dyDescent="0.3">
      <c r="A13" s="1212" t="s">
        <v>507</v>
      </c>
      <c r="B13" s="1213">
        <v>8.36</v>
      </c>
    </row>
    <row r="14" spans="1:5" ht="60.75" x14ac:dyDescent="0.3">
      <c r="A14" s="1214" t="s">
        <v>35</v>
      </c>
      <c r="B14" s="1213">
        <v>15.74</v>
      </c>
    </row>
    <row r="15" spans="1:5" ht="42.75" customHeight="1" x14ac:dyDescent="0.3">
      <c r="A15" s="1215" t="s">
        <v>34</v>
      </c>
      <c r="B15" s="1213">
        <v>11.15</v>
      </c>
    </row>
    <row r="16" spans="1:5" ht="40.5" x14ac:dyDescent="0.3">
      <c r="A16" s="1216" t="s">
        <v>33</v>
      </c>
      <c r="B16" s="1213">
        <v>6.46</v>
      </c>
    </row>
    <row r="17" spans="1:2" ht="81.75" customHeight="1" x14ac:dyDescent="0.3">
      <c r="A17" s="1217" t="s">
        <v>32</v>
      </c>
      <c r="B17" s="1213">
        <v>15.77</v>
      </c>
    </row>
    <row r="18" spans="1:2" ht="22.5" x14ac:dyDescent="0.3">
      <c r="A18" s="1214" t="s">
        <v>31</v>
      </c>
      <c r="B18" s="1213">
        <v>6.02</v>
      </c>
    </row>
    <row r="19" spans="1:2" ht="60" customHeight="1" x14ac:dyDescent="0.3">
      <c r="A19" s="1217" t="s">
        <v>30</v>
      </c>
      <c r="B19" s="1213">
        <v>14.75</v>
      </c>
    </row>
    <row r="20" spans="1:2" ht="40.5" customHeight="1" x14ac:dyDescent="0.3">
      <c r="A20" s="1218" t="s">
        <v>29</v>
      </c>
      <c r="B20" s="1213">
        <v>13.22</v>
      </c>
    </row>
    <row r="21" spans="1:2" ht="36" customHeight="1" x14ac:dyDescent="0.3">
      <c r="A21" s="1214" t="s">
        <v>28</v>
      </c>
      <c r="B21" s="1213">
        <v>12.71</v>
      </c>
    </row>
    <row r="22" spans="1:2" ht="39" customHeight="1" x14ac:dyDescent="0.3">
      <c r="A22" s="1219" t="s">
        <v>27</v>
      </c>
      <c r="B22" s="1213">
        <v>11.69</v>
      </c>
    </row>
    <row r="23" spans="1:2" s="13" customFormat="1" ht="41.25" customHeight="1" x14ac:dyDescent="0.3">
      <c r="A23" s="1214" t="s">
        <v>26</v>
      </c>
      <c r="B23" s="1213">
        <v>12.71</v>
      </c>
    </row>
    <row r="24" spans="1:2" ht="60" customHeight="1" x14ac:dyDescent="0.3">
      <c r="A24" s="1214" t="s">
        <v>25</v>
      </c>
      <c r="B24" s="1220">
        <v>8.6</v>
      </c>
    </row>
    <row r="25" spans="1:2" ht="57" customHeight="1" thickBot="1" x14ac:dyDescent="0.35">
      <c r="A25" s="1217" t="s">
        <v>24</v>
      </c>
      <c r="B25" s="1213">
        <v>8.2200000000000006</v>
      </c>
    </row>
    <row r="26" spans="1:2" ht="43.5" customHeight="1" x14ac:dyDescent="0.3">
      <c r="A26" s="1221" t="s">
        <v>23</v>
      </c>
      <c r="B26" s="1213">
        <v>26.4</v>
      </c>
    </row>
    <row r="27" spans="1:2" ht="22.5" x14ac:dyDescent="0.3">
      <c r="A27" s="1222" t="s">
        <v>22</v>
      </c>
      <c r="B27" s="1213"/>
    </row>
    <row r="28" spans="1:2" ht="45" customHeight="1" x14ac:dyDescent="0.3">
      <c r="A28" s="1214" t="s">
        <v>508</v>
      </c>
      <c r="B28" s="1213">
        <v>7.55</v>
      </c>
    </row>
    <row r="29" spans="1:2" ht="44.25" customHeight="1" x14ac:dyDescent="0.3">
      <c r="A29" s="1214" t="s">
        <v>21</v>
      </c>
      <c r="B29" s="1213">
        <v>6.53</v>
      </c>
    </row>
    <row r="30" spans="1:2" ht="39" customHeight="1" x14ac:dyDescent="0.3">
      <c r="A30" s="1214" t="s">
        <v>20</v>
      </c>
      <c r="B30" s="1213">
        <v>8.06</v>
      </c>
    </row>
    <row r="31" spans="1:2" ht="23.25" thickBot="1" x14ac:dyDescent="0.35">
      <c r="A31" s="1223" t="s">
        <v>19</v>
      </c>
      <c r="B31" s="1213"/>
    </row>
    <row r="32" spans="1:2" ht="37.5" customHeight="1" x14ac:dyDescent="0.3">
      <c r="A32" s="1217" t="s">
        <v>18</v>
      </c>
      <c r="B32" s="1213">
        <v>8.57</v>
      </c>
    </row>
    <row r="33" spans="1:2" ht="41.25" customHeight="1" x14ac:dyDescent="0.3">
      <c r="A33" s="1214" t="s">
        <v>17</v>
      </c>
      <c r="B33" s="1213">
        <v>7.55</v>
      </c>
    </row>
    <row r="34" spans="1:2" ht="99.75" customHeight="1" x14ac:dyDescent="0.3">
      <c r="A34" s="1214" t="s">
        <v>16</v>
      </c>
      <c r="B34" s="1213">
        <v>16.28</v>
      </c>
    </row>
    <row r="35" spans="1:2" ht="42.75" customHeight="1" x14ac:dyDescent="0.3">
      <c r="A35" s="1214" t="s">
        <v>15</v>
      </c>
      <c r="B35" s="1213">
        <v>8.06</v>
      </c>
    </row>
    <row r="36" spans="1:2" ht="64.5" customHeight="1" x14ac:dyDescent="0.3">
      <c r="A36" s="1214" t="s">
        <v>14</v>
      </c>
      <c r="B36" s="1213">
        <v>10.130000000000001</v>
      </c>
    </row>
    <row r="37" spans="1:2" ht="45" customHeight="1" x14ac:dyDescent="0.3">
      <c r="A37" s="1214" t="s">
        <v>13</v>
      </c>
      <c r="B37" s="1213">
        <v>11.86</v>
      </c>
    </row>
    <row r="38" spans="1:2" ht="40.5" x14ac:dyDescent="0.3">
      <c r="A38" s="1214" t="s">
        <v>12</v>
      </c>
      <c r="B38" s="1213">
        <v>11.86</v>
      </c>
    </row>
    <row r="39" spans="1:2" ht="40.5" x14ac:dyDescent="0.3">
      <c r="A39" s="1214" t="s">
        <v>11</v>
      </c>
      <c r="B39" s="1213">
        <v>12.71</v>
      </c>
    </row>
    <row r="40" spans="1:2" ht="44.25" customHeight="1" x14ac:dyDescent="0.3">
      <c r="A40" s="1214" t="s">
        <v>10</v>
      </c>
      <c r="B40" s="1213">
        <v>13.22</v>
      </c>
    </row>
    <row r="41" spans="1:2" ht="82.5" customHeight="1" x14ac:dyDescent="0.3">
      <c r="A41" s="1214" t="s">
        <v>9</v>
      </c>
      <c r="B41" s="1213">
        <v>8.06</v>
      </c>
    </row>
    <row r="42" spans="1:2" ht="42" customHeight="1" x14ac:dyDescent="0.3">
      <c r="A42" s="1215" t="s">
        <v>8</v>
      </c>
      <c r="B42" s="1213">
        <v>10.98</v>
      </c>
    </row>
    <row r="43" spans="1:2" ht="42.75" customHeight="1" x14ac:dyDescent="0.3">
      <c r="A43" s="1215" t="s">
        <v>7</v>
      </c>
      <c r="B43" s="1213">
        <v>6.53</v>
      </c>
    </row>
    <row r="44" spans="1:2" ht="60" customHeight="1" x14ac:dyDescent="0.3">
      <c r="A44" s="1215" t="s">
        <v>6</v>
      </c>
      <c r="B44" s="1213">
        <v>20.010000000000002</v>
      </c>
    </row>
    <row r="45" spans="1:2" ht="39" customHeight="1" x14ac:dyDescent="0.3">
      <c r="A45" s="1215" t="s">
        <v>5</v>
      </c>
      <c r="B45" s="1213">
        <v>14.75</v>
      </c>
    </row>
    <row r="46" spans="1:2" ht="64.5" customHeight="1" x14ac:dyDescent="0.3">
      <c r="A46" s="1215" t="s">
        <v>4</v>
      </c>
      <c r="B46" s="1213">
        <v>7.55</v>
      </c>
    </row>
    <row r="47" spans="1:2" ht="67.5" customHeight="1" x14ac:dyDescent="0.3">
      <c r="A47" s="1215" t="s">
        <v>3</v>
      </c>
      <c r="B47" s="1213">
        <v>15.26</v>
      </c>
    </row>
    <row r="48" spans="1:2" ht="41.25" customHeight="1" x14ac:dyDescent="0.3">
      <c r="A48" s="1215" t="s">
        <v>2</v>
      </c>
      <c r="B48" s="1213">
        <v>6.28</v>
      </c>
    </row>
  </sheetData>
  <pageMargins left="0.7" right="0.7" top="0.75" bottom="0.75" header="0.3" footer="0.3"/>
  <pageSetup paperSize="9" scale="38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B4D6-8D6C-4C63-A6E7-5D16485388B2}">
  <sheetPr>
    <tabColor rgb="FFFF3399"/>
    <pageSetUpPr fitToPage="1"/>
  </sheetPr>
  <dimension ref="A1:F779"/>
  <sheetViews>
    <sheetView topLeftCell="A12" zoomScale="64" zoomScaleNormal="64" zoomScaleSheetLayoutView="100" workbookViewId="0">
      <selection activeCell="G345" sqref="G345"/>
    </sheetView>
  </sheetViews>
  <sheetFormatPr defaultRowHeight="12.75" x14ac:dyDescent="0.2"/>
  <cols>
    <col min="1" max="1" width="88.85546875" customWidth="1"/>
    <col min="2" max="2" width="18.85546875" customWidth="1"/>
    <col min="3" max="3" width="12.140625" customWidth="1"/>
    <col min="4" max="4" width="18.85546875" customWidth="1"/>
    <col min="5" max="5" width="14.42578125" customWidth="1"/>
    <col min="6" max="7" width="12.140625" customWidth="1"/>
    <col min="8" max="8" width="13.28515625" customWidth="1"/>
    <col min="9" max="9" width="8.5703125" customWidth="1"/>
    <col min="10" max="10" width="4.7109375" customWidth="1"/>
    <col min="11" max="11" width="14.42578125" customWidth="1"/>
    <col min="12" max="12" width="17.5703125" customWidth="1"/>
    <col min="13" max="13" width="13.140625" customWidth="1"/>
    <col min="18" max="18" width="9.85546875" bestFit="1" customWidth="1"/>
    <col min="257" max="257" width="88.85546875" customWidth="1"/>
    <col min="258" max="258" width="18.85546875" customWidth="1"/>
    <col min="259" max="259" width="12.140625" customWidth="1"/>
    <col min="260" max="260" width="18.85546875" customWidth="1"/>
    <col min="261" max="261" width="14.42578125" customWidth="1"/>
    <col min="262" max="263" width="12.140625" customWidth="1"/>
    <col min="264" max="264" width="13.28515625" customWidth="1"/>
    <col min="265" max="265" width="8.5703125" customWidth="1"/>
    <col min="266" max="266" width="4.7109375" customWidth="1"/>
    <col min="267" max="267" width="14.42578125" customWidth="1"/>
    <col min="268" max="268" width="17.5703125" customWidth="1"/>
    <col min="269" max="269" width="13.140625" customWidth="1"/>
    <col min="274" max="274" width="9.85546875" bestFit="1" customWidth="1"/>
    <col min="513" max="513" width="88.85546875" customWidth="1"/>
    <col min="514" max="514" width="18.85546875" customWidth="1"/>
    <col min="515" max="515" width="12.140625" customWidth="1"/>
    <col min="516" max="516" width="18.85546875" customWidth="1"/>
    <col min="517" max="517" width="14.42578125" customWidth="1"/>
    <col min="518" max="519" width="12.140625" customWidth="1"/>
    <col min="520" max="520" width="13.28515625" customWidth="1"/>
    <col min="521" max="521" width="8.5703125" customWidth="1"/>
    <col min="522" max="522" width="4.7109375" customWidth="1"/>
    <col min="523" max="523" width="14.42578125" customWidth="1"/>
    <col min="524" max="524" width="17.5703125" customWidth="1"/>
    <col min="525" max="525" width="13.140625" customWidth="1"/>
    <col min="530" max="530" width="9.85546875" bestFit="1" customWidth="1"/>
    <col min="769" max="769" width="88.85546875" customWidth="1"/>
    <col min="770" max="770" width="18.85546875" customWidth="1"/>
    <col min="771" max="771" width="12.140625" customWidth="1"/>
    <col min="772" max="772" width="18.85546875" customWidth="1"/>
    <col min="773" max="773" width="14.42578125" customWidth="1"/>
    <col min="774" max="775" width="12.140625" customWidth="1"/>
    <col min="776" max="776" width="13.28515625" customWidth="1"/>
    <col min="777" max="777" width="8.5703125" customWidth="1"/>
    <col min="778" max="778" width="4.7109375" customWidth="1"/>
    <col min="779" max="779" width="14.42578125" customWidth="1"/>
    <col min="780" max="780" width="17.5703125" customWidth="1"/>
    <col min="781" max="781" width="13.140625" customWidth="1"/>
    <col min="786" max="786" width="9.85546875" bestFit="1" customWidth="1"/>
    <col min="1025" max="1025" width="88.85546875" customWidth="1"/>
    <col min="1026" max="1026" width="18.85546875" customWidth="1"/>
    <col min="1027" max="1027" width="12.140625" customWidth="1"/>
    <col min="1028" max="1028" width="18.85546875" customWidth="1"/>
    <col min="1029" max="1029" width="14.42578125" customWidth="1"/>
    <col min="1030" max="1031" width="12.140625" customWidth="1"/>
    <col min="1032" max="1032" width="13.28515625" customWidth="1"/>
    <col min="1033" max="1033" width="8.5703125" customWidth="1"/>
    <col min="1034" max="1034" width="4.7109375" customWidth="1"/>
    <col min="1035" max="1035" width="14.42578125" customWidth="1"/>
    <col min="1036" max="1036" width="17.5703125" customWidth="1"/>
    <col min="1037" max="1037" width="13.140625" customWidth="1"/>
    <col min="1042" max="1042" width="9.85546875" bestFit="1" customWidth="1"/>
    <col min="1281" max="1281" width="88.85546875" customWidth="1"/>
    <col min="1282" max="1282" width="18.85546875" customWidth="1"/>
    <col min="1283" max="1283" width="12.140625" customWidth="1"/>
    <col min="1284" max="1284" width="18.85546875" customWidth="1"/>
    <col min="1285" max="1285" width="14.42578125" customWidth="1"/>
    <col min="1286" max="1287" width="12.140625" customWidth="1"/>
    <col min="1288" max="1288" width="13.28515625" customWidth="1"/>
    <col min="1289" max="1289" width="8.5703125" customWidth="1"/>
    <col min="1290" max="1290" width="4.7109375" customWidth="1"/>
    <col min="1291" max="1291" width="14.42578125" customWidth="1"/>
    <col min="1292" max="1292" width="17.5703125" customWidth="1"/>
    <col min="1293" max="1293" width="13.140625" customWidth="1"/>
    <col min="1298" max="1298" width="9.85546875" bestFit="1" customWidth="1"/>
    <col min="1537" max="1537" width="88.85546875" customWidth="1"/>
    <col min="1538" max="1538" width="18.85546875" customWidth="1"/>
    <col min="1539" max="1539" width="12.140625" customWidth="1"/>
    <col min="1540" max="1540" width="18.85546875" customWidth="1"/>
    <col min="1541" max="1541" width="14.42578125" customWidth="1"/>
    <col min="1542" max="1543" width="12.140625" customWidth="1"/>
    <col min="1544" max="1544" width="13.28515625" customWidth="1"/>
    <col min="1545" max="1545" width="8.5703125" customWidth="1"/>
    <col min="1546" max="1546" width="4.7109375" customWidth="1"/>
    <col min="1547" max="1547" width="14.42578125" customWidth="1"/>
    <col min="1548" max="1548" width="17.5703125" customWidth="1"/>
    <col min="1549" max="1549" width="13.140625" customWidth="1"/>
    <col min="1554" max="1554" width="9.85546875" bestFit="1" customWidth="1"/>
    <col min="1793" max="1793" width="88.85546875" customWidth="1"/>
    <col min="1794" max="1794" width="18.85546875" customWidth="1"/>
    <col min="1795" max="1795" width="12.140625" customWidth="1"/>
    <col min="1796" max="1796" width="18.85546875" customWidth="1"/>
    <col min="1797" max="1797" width="14.42578125" customWidth="1"/>
    <col min="1798" max="1799" width="12.140625" customWidth="1"/>
    <col min="1800" max="1800" width="13.28515625" customWidth="1"/>
    <col min="1801" max="1801" width="8.5703125" customWidth="1"/>
    <col min="1802" max="1802" width="4.7109375" customWidth="1"/>
    <col min="1803" max="1803" width="14.42578125" customWidth="1"/>
    <col min="1804" max="1804" width="17.5703125" customWidth="1"/>
    <col min="1805" max="1805" width="13.140625" customWidth="1"/>
    <col min="1810" max="1810" width="9.85546875" bestFit="1" customWidth="1"/>
    <col min="2049" max="2049" width="88.85546875" customWidth="1"/>
    <col min="2050" max="2050" width="18.85546875" customWidth="1"/>
    <col min="2051" max="2051" width="12.140625" customWidth="1"/>
    <col min="2052" max="2052" width="18.85546875" customWidth="1"/>
    <col min="2053" max="2053" width="14.42578125" customWidth="1"/>
    <col min="2054" max="2055" width="12.140625" customWidth="1"/>
    <col min="2056" max="2056" width="13.28515625" customWidth="1"/>
    <col min="2057" max="2057" width="8.5703125" customWidth="1"/>
    <col min="2058" max="2058" width="4.7109375" customWidth="1"/>
    <col min="2059" max="2059" width="14.42578125" customWidth="1"/>
    <col min="2060" max="2060" width="17.5703125" customWidth="1"/>
    <col min="2061" max="2061" width="13.140625" customWidth="1"/>
    <col min="2066" max="2066" width="9.85546875" bestFit="1" customWidth="1"/>
    <col min="2305" max="2305" width="88.85546875" customWidth="1"/>
    <col min="2306" max="2306" width="18.85546875" customWidth="1"/>
    <col min="2307" max="2307" width="12.140625" customWidth="1"/>
    <col min="2308" max="2308" width="18.85546875" customWidth="1"/>
    <col min="2309" max="2309" width="14.42578125" customWidth="1"/>
    <col min="2310" max="2311" width="12.140625" customWidth="1"/>
    <col min="2312" max="2312" width="13.28515625" customWidth="1"/>
    <col min="2313" max="2313" width="8.5703125" customWidth="1"/>
    <col min="2314" max="2314" width="4.7109375" customWidth="1"/>
    <col min="2315" max="2315" width="14.42578125" customWidth="1"/>
    <col min="2316" max="2316" width="17.5703125" customWidth="1"/>
    <col min="2317" max="2317" width="13.140625" customWidth="1"/>
    <col min="2322" max="2322" width="9.85546875" bestFit="1" customWidth="1"/>
    <col min="2561" max="2561" width="88.85546875" customWidth="1"/>
    <col min="2562" max="2562" width="18.85546875" customWidth="1"/>
    <col min="2563" max="2563" width="12.140625" customWidth="1"/>
    <col min="2564" max="2564" width="18.85546875" customWidth="1"/>
    <col min="2565" max="2565" width="14.42578125" customWidth="1"/>
    <col min="2566" max="2567" width="12.140625" customWidth="1"/>
    <col min="2568" max="2568" width="13.28515625" customWidth="1"/>
    <col min="2569" max="2569" width="8.5703125" customWidth="1"/>
    <col min="2570" max="2570" width="4.7109375" customWidth="1"/>
    <col min="2571" max="2571" width="14.42578125" customWidth="1"/>
    <col min="2572" max="2572" width="17.5703125" customWidth="1"/>
    <col min="2573" max="2573" width="13.140625" customWidth="1"/>
    <col min="2578" max="2578" width="9.85546875" bestFit="1" customWidth="1"/>
    <col min="2817" max="2817" width="88.85546875" customWidth="1"/>
    <col min="2818" max="2818" width="18.85546875" customWidth="1"/>
    <col min="2819" max="2819" width="12.140625" customWidth="1"/>
    <col min="2820" max="2820" width="18.85546875" customWidth="1"/>
    <col min="2821" max="2821" width="14.42578125" customWidth="1"/>
    <col min="2822" max="2823" width="12.140625" customWidth="1"/>
    <col min="2824" max="2824" width="13.28515625" customWidth="1"/>
    <col min="2825" max="2825" width="8.5703125" customWidth="1"/>
    <col min="2826" max="2826" width="4.7109375" customWidth="1"/>
    <col min="2827" max="2827" width="14.42578125" customWidth="1"/>
    <col min="2828" max="2828" width="17.5703125" customWidth="1"/>
    <col min="2829" max="2829" width="13.140625" customWidth="1"/>
    <col min="2834" max="2834" width="9.85546875" bestFit="1" customWidth="1"/>
    <col min="3073" max="3073" width="88.85546875" customWidth="1"/>
    <col min="3074" max="3074" width="18.85546875" customWidth="1"/>
    <col min="3075" max="3075" width="12.140625" customWidth="1"/>
    <col min="3076" max="3076" width="18.85546875" customWidth="1"/>
    <col min="3077" max="3077" width="14.42578125" customWidth="1"/>
    <col min="3078" max="3079" width="12.140625" customWidth="1"/>
    <col min="3080" max="3080" width="13.28515625" customWidth="1"/>
    <col min="3081" max="3081" width="8.5703125" customWidth="1"/>
    <col min="3082" max="3082" width="4.7109375" customWidth="1"/>
    <col min="3083" max="3083" width="14.42578125" customWidth="1"/>
    <col min="3084" max="3084" width="17.5703125" customWidth="1"/>
    <col min="3085" max="3085" width="13.140625" customWidth="1"/>
    <col min="3090" max="3090" width="9.85546875" bestFit="1" customWidth="1"/>
    <col min="3329" max="3329" width="88.85546875" customWidth="1"/>
    <col min="3330" max="3330" width="18.85546875" customWidth="1"/>
    <col min="3331" max="3331" width="12.140625" customWidth="1"/>
    <col min="3332" max="3332" width="18.85546875" customWidth="1"/>
    <col min="3333" max="3333" width="14.42578125" customWidth="1"/>
    <col min="3334" max="3335" width="12.140625" customWidth="1"/>
    <col min="3336" max="3336" width="13.28515625" customWidth="1"/>
    <col min="3337" max="3337" width="8.5703125" customWidth="1"/>
    <col min="3338" max="3338" width="4.7109375" customWidth="1"/>
    <col min="3339" max="3339" width="14.42578125" customWidth="1"/>
    <col min="3340" max="3340" width="17.5703125" customWidth="1"/>
    <col min="3341" max="3341" width="13.140625" customWidth="1"/>
    <col min="3346" max="3346" width="9.85546875" bestFit="1" customWidth="1"/>
    <col min="3585" max="3585" width="88.85546875" customWidth="1"/>
    <col min="3586" max="3586" width="18.85546875" customWidth="1"/>
    <col min="3587" max="3587" width="12.140625" customWidth="1"/>
    <col min="3588" max="3588" width="18.85546875" customWidth="1"/>
    <col min="3589" max="3589" width="14.42578125" customWidth="1"/>
    <col min="3590" max="3591" width="12.140625" customWidth="1"/>
    <col min="3592" max="3592" width="13.28515625" customWidth="1"/>
    <col min="3593" max="3593" width="8.5703125" customWidth="1"/>
    <col min="3594" max="3594" width="4.7109375" customWidth="1"/>
    <col min="3595" max="3595" width="14.42578125" customWidth="1"/>
    <col min="3596" max="3596" width="17.5703125" customWidth="1"/>
    <col min="3597" max="3597" width="13.140625" customWidth="1"/>
    <col min="3602" max="3602" width="9.85546875" bestFit="1" customWidth="1"/>
    <col min="3841" max="3841" width="88.85546875" customWidth="1"/>
    <col min="3842" max="3842" width="18.85546875" customWidth="1"/>
    <col min="3843" max="3843" width="12.140625" customWidth="1"/>
    <col min="3844" max="3844" width="18.85546875" customWidth="1"/>
    <col min="3845" max="3845" width="14.42578125" customWidth="1"/>
    <col min="3846" max="3847" width="12.140625" customWidth="1"/>
    <col min="3848" max="3848" width="13.28515625" customWidth="1"/>
    <col min="3849" max="3849" width="8.5703125" customWidth="1"/>
    <col min="3850" max="3850" width="4.7109375" customWidth="1"/>
    <col min="3851" max="3851" width="14.42578125" customWidth="1"/>
    <col min="3852" max="3852" width="17.5703125" customWidth="1"/>
    <col min="3853" max="3853" width="13.140625" customWidth="1"/>
    <col min="3858" max="3858" width="9.85546875" bestFit="1" customWidth="1"/>
    <col min="4097" max="4097" width="88.85546875" customWidth="1"/>
    <col min="4098" max="4098" width="18.85546875" customWidth="1"/>
    <col min="4099" max="4099" width="12.140625" customWidth="1"/>
    <col min="4100" max="4100" width="18.85546875" customWidth="1"/>
    <col min="4101" max="4101" width="14.42578125" customWidth="1"/>
    <col min="4102" max="4103" width="12.140625" customWidth="1"/>
    <col min="4104" max="4104" width="13.28515625" customWidth="1"/>
    <col min="4105" max="4105" width="8.5703125" customWidth="1"/>
    <col min="4106" max="4106" width="4.7109375" customWidth="1"/>
    <col min="4107" max="4107" width="14.42578125" customWidth="1"/>
    <col min="4108" max="4108" width="17.5703125" customWidth="1"/>
    <col min="4109" max="4109" width="13.140625" customWidth="1"/>
    <col min="4114" max="4114" width="9.85546875" bestFit="1" customWidth="1"/>
    <col min="4353" max="4353" width="88.85546875" customWidth="1"/>
    <col min="4354" max="4354" width="18.85546875" customWidth="1"/>
    <col min="4355" max="4355" width="12.140625" customWidth="1"/>
    <col min="4356" max="4356" width="18.85546875" customWidth="1"/>
    <col min="4357" max="4357" width="14.42578125" customWidth="1"/>
    <col min="4358" max="4359" width="12.140625" customWidth="1"/>
    <col min="4360" max="4360" width="13.28515625" customWidth="1"/>
    <col min="4361" max="4361" width="8.5703125" customWidth="1"/>
    <col min="4362" max="4362" width="4.7109375" customWidth="1"/>
    <col min="4363" max="4363" width="14.42578125" customWidth="1"/>
    <col min="4364" max="4364" width="17.5703125" customWidth="1"/>
    <col min="4365" max="4365" width="13.140625" customWidth="1"/>
    <col min="4370" max="4370" width="9.85546875" bestFit="1" customWidth="1"/>
    <col min="4609" max="4609" width="88.85546875" customWidth="1"/>
    <col min="4610" max="4610" width="18.85546875" customWidth="1"/>
    <col min="4611" max="4611" width="12.140625" customWidth="1"/>
    <col min="4612" max="4612" width="18.85546875" customWidth="1"/>
    <col min="4613" max="4613" width="14.42578125" customWidth="1"/>
    <col min="4614" max="4615" width="12.140625" customWidth="1"/>
    <col min="4616" max="4616" width="13.28515625" customWidth="1"/>
    <col min="4617" max="4617" width="8.5703125" customWidth="1"/>
    <col min="4618" max="4618" width="4.7109375" customWidth="1"/>
    <col min="4619" max="4619" width="14.42578125" customWidth="1"/>
    <col min="4620" max="4620" width="17.5703125" customWidth="1"/>
    <col min="4621" max="4621" width="13.140625" customWidth="1"/>
    <col min="4626" max="4626" width="9.85546875" bestFit="1" customWidth="1"/>
    <col min="4865" max="4865" width="88.85546875" customWidth="1"/>
    <col min="4866" max="4866" width="18.85546875" customWidth="1"/>
    <col min="4867" max="4867" width="12.140625" customWidth="1"/>
    <col min="4868" max="4868" width="18.85546875" customWidth="1"/>
    <col min="4869" max="4869" width="14.42578125" customWidth="1"/>
    <col min="4870" max="4871" width="12.140625" customWidth="1"/>
    <col min="4872" max="4872" width="13.28515625" customWidth="1"/>
    <col min="4873" max="4873" width="8.5703125" customWidth="1"/>
    <col min="4874" max="4874" width="4.7109375" customWidth="1"/>
    <col min="4875" max="4875" width="14.42578125" customWidth="1"/>
    <col min="4876" max="4876" width="17.5703125" customWidth="1"/>
    <col min="4877" max="4877" width="13.140625" customWidth="1"/>
    <col min="4882" max="4882" width="9.85546875" bestFit="1" customWidth="1"/>
    <col min="5121" max="5121" width="88.85546875" customWidth="1"/>
    <col min="5122" max="5122" width="18.85546875" customWidth="1"/>
    <col min="5123" max="5123" width="12.140625" customWidth="1"/>
    <col min="5124" max="5124" width="18.85546875" customWidth="1"/>
    <col min="5125" max="5125" width="14.42578125" customWidth="1"/>
    <col min="5126" max="5127" width="12.140625" customWidth="1"/>
    <col min="5128" max="5128" width="13.28515625" customWidth="1"/>
    <col min="5129" max="5129" width="8.5703125" customWidth="1"/>
    <col min="5130" max="5130" width="4.7109375" customWidth="1"/>
    <col min="5131" max="5131" width="14.42578125" customWidth="1"/>
    <col min="5132" max="5132" width="17.5703125" customWidth="1"/>
    <col min="5133" max="5133" width="13.140625" customWidth="1"/>
    <col min="5138" max="5138" width="9.85546875" bestFit="1" customWidth="1"/>
    <col min="5377" max="5377" width="88.85546875" customWidth="1"/>
    <col min="5378" max="5378" width="18.85546875" customWidth="1"/>
    <col min="5379" max="5379" width="12.140625" customWidth="1"/>
    <col min="5380" max="5380" width="18.85546875" customWidth="1"/>
    <col min="5381" max="5381" width="14.42578125" customWidth="1"/>
    <col min="5382" max="5383" width="12.140625" customWidth="1"/>
    <col min="5384" max="5384" width="13.28515625" customWidth="1"/>
    <col min="5385" max="5385" width="8.5703125" customWidth="1"/>
    <col min="5386" max="5386" width="4.7109375" customWidth="1"/>
    <col min="5387" max="5387" width="14.42578125" customWidth="1"/>
    <col min="5388" max="5388" width="17.5703125" customWidth="1"/>
    <col min="5389" max="5389" width="13.140625" customWidth="1"/>
    <col min="5394" max="5394" width="9.85546875" bestFit="1" customWidth="1"/>
    <col min="5633" max="5633" width="88.85546875" customWidth="1"/>
    <col min="5634" max="5634" width="18.85546875" customWidth="1"/>
    <col min="5635" max="5635" width="12.140625" customWidth="1"/>
    <col min="5636" max="5636" width="18.85546875" customWidth="1"/>
    <col min="5637" max="5637" width="14.42578125" customWidth="1"/>
    <col min="5638" max="5639" width="12.140625" customWidth="1"/>
    <col min="5640" max="5640" width="13.28515625" customWidth="1"/>
    <col min="5641" max="5641" width="8.5703125" customWidth="1"/>
    <col min="5642" max="5642" width="4.7109375" customWidth="1"/>
    <col min="5643" max="5643" width="14.42578125" customWidth="1"/>
    <col min="5644" max="5644" width="17.5703125" customWidth="1"/>
    <col min="5645" max="5645" width="13.140625" customWidth="1"/>
    <col min="5650" max="5650" width="9.85546875" bestFit="1" customWidth="1"/>
    <col min="5889" max="5889" width="88.85546875" customWidth="1"/>
    <col min="5890" max="5890" width="18.85546875" customWidth="1"/>
    <col min="5891" max="5891" width="12.140625" customWidth="1"/>
    <col min="5892" max="5892" width="18.85546875" customWidth="1"/>
    <col min="5893" max="5893" width="14.42578125" customWidth="1"/>
    <col min="5894" max="5895" width="12.140625" customWidth="1"/>
    <col min="5896" max="5896" width="13.28515625" customWidth="1"/>
    <col min="5897" max="5897" width="8.5703125" customWidth="1"/>
    <col min="5898" max="5898" width="4.7109375" customWidth="1"/>
    <col min="5899" max="5899" width="14.42578125" customWidth="1"/>
    <col min="5900" max="5900" width="17.5703125" customWidth="1"/>
    <col min="5901" max="5901" width="13.140625" customWidth="1"/>
    <col min="5906" max="5906" width="9.85546875" bestFit="1" customWidth="1"/>
    <col min="6145" max="6145" width="88.85546875" customWidth="1"/>
    <col min="6146" max="6146" width="18.85546875" customWidth="1"/>
    <col min="6147" max="6147" width="12.140625" customWidth="1"/>
    <col min="6148" max="6148" width="18.85546875" customWidth="1"/>
    <col min="6149" max="6149" width="14.42578125" customWidth="1"/>
    <col min="6150" max="6151" width="12.140625" customWidth="1"/>
    <col min="6152" max="6152" width="13.28515625" customWidth="1"/>
    <col min="6153" max="6153" width="8.5703125" customWidth="1"/>
    <col min="6154" max="6154" width="4.7109375" customWidth="1"/>
    <col min="6155" max="6155" width="14.42578125" customWidth="1"/>
    <col min="6156" max="6156" width="17.5703125" customWidth="1"/>
    <col min="6157" max="6157" width="13.140625" customWidth="1"/>
    <col min="6162" max="6162" width="9.85546875" bestFit="1" customWidth="1"/>
    <col min="6401" max="6401" width="88.85546875" customWidth="1"/>
    <col min="6402" max="6402" width="18.85546875" customWidth="1"/>
    <col min="6403" max="6403" width="12.140625" customWidth="1"/>
    <col min="6404" max="6404" width="18.85546875" customWidth="1"/>
    <col min="6405" max="6405" width="14.42578125" customWidth="1"/>
    <col min="6406" max="6407" width="12.140625" customWidth="1"/>
    <col min="6408" max="6408" width="13.28515625" customWidth="1"/>
    <col min="6409" max="6409" width="8.5703125" customWidth="1"/>
    <col min="6410" max="6410" width="4.7109375" customWidth="1"/>
    <col min="6411" max="6411" width="14.42578125" customWidth="1"/>
    <col min="6412" max="6412" width="17.5703125" customWidth="1"/>
    <col min="6413" max="6413" width="13.140625" customWidth="1"/>
    <col min="6418" max="6418" width="9.85546875" bestFit="1" customWidth="1"/>
    <col min="6657" max="6657" width="88.85546875" customWidth="1"/>
    <col min="6658" max="6658" width="18.85546875" customWidth="1"/>
    <col min="6659" max="6659" width="12.140625" customWidth="1"/>
    <col min="6660" max="6660" width="18.85546875" customWidth="1"/>
    <col min="6661" max="6661" width="14.42578125" customWidth="1"/>
    <col min="6662" max="6663" width="12.140625" customWidth="1"/>
    <col min="6664" max="6664" width="13.28515625" customWidth="1"/>
    <col min="6665" max="6665" width="8.5703125" customWidth="1"/>
    <col min="6666" max="6666" width="4.7109375" customWidth="1"/>
    <col min="6667" max="6667" width="14.42578125" customWidth="1"/>
    <col min="6668" max="6668" width="17.5703125" customWidth="1"/>
    <col min="6669" max="6669" width="13.140625" customWidth="1"/>
    <col min="6674" max="6674" width="9.85546875" bestFit="1" customWidth="1"/>
    <col min="6913" max="6913" width="88.85546875" customWidth="1"/>
    <col min="6914" max="6914" width="18.85546875" customWidth="1"/>
    <col min="6915" max="6915" width="12.140625" customWidth="1"/>
    <col min="6916" max="6916" width="18.85546875" customWidth="1"/>
    <col min="6917" max="6917" width="14.42578125" customWidth="1"/>
    <col min="6918" max="6919" width="12.140625" customWidth="1"/>
    <col min="6920" max="6920" width="13.28515625" customWidth="1"/>
    <col min="6921" max="6921" width="8.5703125" customWidth="1"/>
    <col min="6922" max="6922" width="4.7109375" customWidth="1"/>
    <col min="6923" max="6923" width="14.42578125" customWidth="1"/>
    <col min="6924" max="6924" width="17.5703125" customWidth="1"/>
    <col min="6925" max="6925" width="13.140625" customWidth="1"/>
    <col min="6930" max="6930" width="9.85546875" bestFit="1" customWidth="1"/>
    <col min="7169" max="7169" width="88.85546875" customWidth="1"/>
    <col min="7170" max="7170" width="18.85546875" customWidth="1"/>
    <col min="7171" max="7171" width="12.140625" customWidth="1"/>
    <col min="7172" max="7172" width="18.85546875" customWidth="1"/>
    <col min="7173" max="7173" width="14.42578125" customWidth="1"/>
    <col min="7174" max="7175" width="12.140625" customWidth="1"/>
    <col min="7176" max="7176" width="13.28515625" customWidth="1"/>
    <col min="7177" max="7177" width="8.5703125" customWidth="1"/>
    <col min="7178" max="7178" width="4.7109375" customWidth="1"/>
    <col min="7179" max="7179" width="14.42578125" customWidth="1"/>
    <col min="7180" max="7180" width="17.5703125" customWidth="1"/>
    <col min="7181" max="7181" width="13.140625" customWidth="1"/>
    <col min="7186" max="7186" width="9.85546875" bestFit="1" customWidth="1"/>
    <col min="7425" max="7425" width="88.85546875" customWidth="1"/>
    <col min="7426" max="7426" width="18.85546875" customWidth="1"/>
    <col min="7427" max="7427" width="12.140625" customWidth="1"/>
    <col min="7428" max="7428" width="18.85546875" customWidth="1"/>
    <col min="7429" max="7429" width="14.42578125" customWidth="1"/>
    <col min="7430" max="7431" width="12.140625" customWidth="1"/>
    <col min="7432" max="7432" width="13.28515625" customWidth="1"/>
    <col min="7433" max="7433" width="8.5703125" customWidth="1"/>
    <col min="7434" max="7434" width="4.7109375" customWidth="1"/>
    <col min="7435" max="7435" width="14.42578125" customWidth="1"/>
    <col min="7436" max="7436" width="17.5703125" customWidth="1"/>
    <col min="7437" max="7437" width="13.140625" customWidth="1"/>
    <col min="7442" max="7442" width="9.85546875" bestFit="1" customWidth="1"/>
    <col min="7681" max="7681" width="88.85546875" customWidth="1"/>
    <col min="7682" max="7682" width="18.85546875" customWidth="1"/>
    <col min="7683" max="7683" width="12.140625" customWidth="1"/>
    <col min="7684" max="7684" width="18.85546875" customWidth="1"/>
    <col min="7685" max="7685" width="14.42578125" customWidth="1"/>
    <col min="7686" max="7687" width="12.140625" customWidth="1"/>
    <col min="7688" max="7688" width="13.28515625" customWidth="1"/>
    <col min="7689" max="7689" width="8.5703125" customWidth="1"/>
    <col min="7690" max="7690" width="4.7109375" customWidth="1"/>
    <col min="7691" max="7691" width="14.42578125" customWidth="1"/>
    <col min="7692" max="7692" width="17.5703125" customWidth="1"/>
    <col min="7693" max="7693" width="13.140625" customWidth="1"/>
    <col min="7698" max="7698" width="9.85546875" bestFit="1" customWidth="1"/>
    <col min="7937" max="7937" width="88.85546875" customWidth="1"/>
    <col min="7938" max="7938" width="18.85546875" customWidth="1"/>
    <col min="7939" max="7939" width="12.140625" customWidth="1"/>
    <col min="7940" max="7940" width="18.85546875" customWidth="1"/>
    <col min="7941" max="7941" width="14.42578125" customWidth="1"/>
    <col min="7942" max="7943" width="12.140625" customWidth="1"/>
    <col min="7944" max="7944" width="13.28515625" customWidth="1"/>
    <col min="7945" max="7945" width="8.5703125" customWidth="1"/>
    <col min="7946" max="7946" width="4.7109375" customWidth="1"/>
    <col min="7947" max="7947" width="14.42578125" customWidth="1"/>
    <col min="7948" max="7948" width="17.5703125" customWidth="1"/>
    <col min="7949" max="7949" width="13.140625" customWidth="1"/>
    <col min="7954" max="7954" width="9.85546875" bestFit="1" customWidth="1"/>
    <col min="8193" max="8193" width="88.85546875" customWidth="1"/>
    <col min="8194" max="8194" width="18.85546875" customWidth="1"/>
    <col min="8195" max="8195" width="12.140625" customWidth="1"/>
    <col min="8196" max="8196" width="18.85546875" customWidth="1"/>
    <col min="8197" max="8197" width="14.42578125" customWidth="1"/>
    <col min="8198" max="8199" width="12.140625" customWidth="1"/>
    <col min="8200" max="8200" width="13.28515625" customWidth="1"/>
    <col min="8201" max="8201" width="8.5703125" customWidth="1"/>
    <col min="8202" max="8202" width="4.7109375" customWidth="1"/>
    <col min="8203" max="8203" width="14.42578125" customWidth="1"/>
    <col min="8204" max="8204" width="17.5703125" customWidth="1"/>
    <col min="8205" max="8205" width="13.140625" customWidth="1"/>
    <col min="8210" max="8210" width="9.85546875" bestFit="1" customWidth="1"/>
    <col min="8449" max="8449" width="88.85546875" customWidth="1"/>
    <col min="8450" max="8450" width="18.85546875" customWidth="1"/>
    <col min="8451" max="8451" width="12.140625" customWidth="1"/>
    <col min="8452" max="8452" width="18.85546875" customWidth="1"/>
    <col min="8453" max="8453" width="14.42578125" customWidth="1"/>
    <col min="8454" max="8455" width="12.140625" customWidth="1"/>
    <col min="8456" max="8456" width="13.28515625" customWidth="1"/>
    <col min="8457" max="8457" width="8.5703125" customWidth="1"/>
    <col min="8458" max="8458" width="4.7109375" customWidth="1"/>
    <col min="8459" max="8459" width="14.42578125" customWidth="1"/>
    <col min="8460" max="8460" width="17.5703125" customWidth="1"/>
    <col min="8461" max="8461" width="13.140625" customWidth="1"/>
    <col min="8466" max="8466" width="9.85546875" bestFit="1" customWidth="1"/>
    <col min="8705" max="8705" width="88.85546875" customWidth="1"/>
    <col min="8706" max="8706" width="18.85546875" customWidth="1"/>
    <col min="8707" max="8707" width="12.140625" customWidth="1"/>
    <col min="8708" max="8708" width="18.85546875" customWidth="1"/>
    <col min="8709" max="8709" width="14.42578125" customWidth="1"/>
    <col min="8710" max="8711" width="12.140625" customWidth="1"/>
    <col min="8712" max="8712" width="13.28515625" customWidth="1"/>
    <col min="8713" max="8713" width="8.5703125" customWidth="1"/>
    <col min="8714" max="8714" width="4.7109375" customWidth="1"/>
    <col min="8715" max="8715" width="14.42578125" customWidth="1"/>
    <col min="8716" max="8716" width="17.5703125" customWidth="1"/>
    <col min="8717" max="8717" width="13.140625" customWidth="1"/>
    <col min="8722" max="8722" width="9.85546875" bestFit="1" customWidth="1"/>
    <col min="8961" max="8961" width="88.85546875" customWidth="1"/>
    <col min="8962" max="8962" width="18.85546875" customWidth="1"/>
    <col min="8963" max="8963" width="12.140625" customWidth="1"/>
    <col min="8964" max="8964" width="18.85546875" customWidth="1"/>
    <col min="8965" max="8965" width="14.42578125" customWidth="1"/>
    <col min="8966" max="8967" width="12.140625" customWidth="1"/>
    <col min="8968" max="8968" width="13.28515625" customWidth="1"/>
    <col min="8969" max="8969" width="8.5703125" customWidth="1"/>
    <col min="8970" max="8970" width="4.7109375" customWidth="1"/>
    <col min="8971" max="8971" width="14.42578125" customWidth="1"/>
    <col min="8972" max="8972" width="17.5703125" customWidth="1"/>
    <col min="8973" max="8973" width="13.140625" customWidth="1"/>
    <col min="8978" max="8978" width="9.85546875" bestFit="1" customWidth="1"/>
    <col min="9217" max="9217" width="88.85546875" customWidth="1"/>
    <col min="9218" max="9218" width="18.85546875" customWidth="1"/>
    <col min="9219" max="9219" width="12.140625" customWidth="1"/>
    <col min="9220" max="9220" width="18.85546875" customWidth="1"/>
    <col min="9221" max="9221" width="14.42578125" customWidth="1"/>
    <col min="9222" max="9223" width="12.140625" customWidth="1"/>
    <col min="9224" max="9224" width="13.28515625" customWidth="1"/>
    <col min="9225" max="9225" width="8.5703125" customWidth="1"/>
    <col min="9226" max="9226" width="4.7109375" customWidth="1"/>
    <col min="9227" max="9227" width="14.42578125" customWidth="1"/>
    <col min="9228" max="9228" width="17.5703125" customWidth="1"/>
    <col min="9229" max="9229" width="13.140625" customWidth="1"/>
    <col min="9234" max="9234" width="9.85546875" bestFit="1" customWidth="1"/>
    <col min="9473" max="9473" width="88.85546875" customWidth="1"/>
    <col min="9474" max="9474" width="18.85546875" customWidth="1"/>
    <col min="9475" max="9475" width="12.140625" customWidth="1"/>
    <col min="9476" max="9476" width="18.85546875" customWidth="1"/>
    <col min="9477" max="9477" width="14.42578125" customWidth="1"/>
    <col min="9478" max="9479" width="12.140625" customWidth="1"/>
    <col min="9480" max="9480" width="13.28515625" customWidth="1"/>
    <col min="9481" max="9481" width="8.5703125" customWidth="1"/>
    <col min="9482" max="9482" width="4.7109375" customWidth="1"/>
    <col min="9483" max="9483" width="14.42578125" customWidth="1"/>
    <col min="9484" max="9484" width="17.5703125" customWidth="1"/>
    <col min="9485" max="9485" width="13.140625" customWidth="1"/>
    <col min="9490" max="9490" width="9.85546875" bestFit="1" customWidth="1"/>
    <col min="9729" max="9729" width="88.85546875" customWidth="1"/>
    <col min="9730" max="9730" width="18.85546875" customWidth="1"/>
    <col min="9731" max="9731" width="12.140625" customWidth="1"/>
    <col min="9732" max="9732" width="18.85546875" customWidth="1"/>
    <col min="9733" max="9733" width="14.42578125" customWidth="1"/>
    <col min="9734" max="9735" width="12.140625" customWidth="1"/>
    <col min="9736" max="9736" width="13.28515625" customWidth="1"/>
    <col min="9737" max="9737" width="8.5703125" customWidth="1"/>
    <col min="9738" max="9738" width="4.7109375" customWidth="1"/>
    <col min="9739" max="9739" width="14.42578125" customWidth="1"/>
    <col min="9740" max="9740" width="17.5703125" customWidth="1"/>
    <col min="9741" max="9741" width="13.140625" customWidth="1"/>
    <col min="9746" max="9746" width="9.85546875" bestFit="1" customWidth="1"/>
    <col min="9985" max="9985" width="88.85546875" customWidth="1"/>
    <col min="9986" max="9986" width="18.85546875" customWidth="1"/>
    <col min="9987" max="9987" width="12.140625" customWidth="1"/>
    <col min="9988" max="9988" width="18.85546875" customWidth="1"/>
    <col min="9989" max="9989" width="14.42578125" customWidth="1"/>
    <col min="9990" max="9991" width="12.140625" customWidth="1"/>
    <col min="9992" max="9992" width="13.28515625" customWidth="1"/>
    <col min="9993" max="9993" width="8.5703125" customWidth="1"/>
    <col min="9994" max="9994" width="4.7109375" customWidth="1"/>
    <col min="9995" max="9995" width="14.42578125" customWidth="1"/>
    <col min="9996" max="9996" width="17.5703125" customWidth="1"/>
    <col min="9997" max="9997" width="13.140625" customWidth="1"/>
    <col min="10002" max="10002" width="9.85546875" bestFit="1" customWidth="1"/>
    <col min="10241" max="10241" width="88.85546875" customWidth="1"/>
    <col min="10242" max="10242" width="18.85546875" customWidth="1"/>
    <col min="10243" max="10243" width="12.140625" customWidth="1"/>
    <col min="10244" max="10244" width="18.85546875" customWidth="1"/>
    <col min="10245" max="10245" width="14.42578125" customWidth="1"/>
    <col min="10246" max="10247" width="12.140625" customWidth="1"/>
    <col min="10248" max="10248" width="13.28515625" customWidth="1"/>
    <col min="10249" max="10249" width="8.5703125" customWidth="1"/>
    <col min="10250" max="10250" width="4.7109375" customWidth="1"/>
    <col min="10251" max="10251" width="14.42578125" customWidth="1"/>
    <col min="10252" max="10252" width="17.5703125" customWidth="1"/>
    <col min="10253" max="10253" width="13.140625" customWidth="1"/>
    <col min="10258" max="10258" width="9.85546875" bestFit="1" customWidth="1"/>
    <col min="10497" max="10497" width="88.85546875" customWidth="1"/>
    <col min="10498" max="10498" width="18.85546875" customWidth="1"/>
    <col min="10499" max="10499" width="12.140625" customWidth="1"/>
    <col min="10500" max="10500" width="18.85546875" customWidth="1"/>
    <col min="10501" max="10501" width="14.42578125" customWidth="1"/>
    <col min="10502" max="10503" width="12.140625" customWidth="1"/>
    <col min="10504" max="10504" width="13.28515625" customWidth="1"/>
    <col min="10505" max="10505" width="8.5703125" customWidth="1"/>
    <col min="10506" max="10506" width="4.7109375" customWidth="1"/>
    <col min="10507" max="10507" width="14.42578125" customWidth="1"/>
    <col min="10508" max="10508" width="17.5703125" customWidth="1"/>
    <col min="10509" max="10509" width="13.140625" customWidth="1"/>
    <col min="10514" max="10514" width="9.85546875" bestFit="1" customWidth="1"/>
    <col min="10753" max="10753" width="88.85546875" customWidth="1"/>
    <col min="10754" max="10754" width="18.85546875" customWidth="1"/>
    <col min="10755" max="10755" width="12.140625" customWidth="1"/>
    <col min="10756" max="10756" width="18.85546875" customWidth="1"/>
    <col min="10757" max="10757" width="14.42578125" customWidth="1"/>
    <col min="10758" max="10759" width="12.140625" customWidth="1"/>
    <col min="10760" max="10760" width="13.28515625" customWidth="1"/>
    <col min="10761" max="10761" width="8.5703125" customWidth="1"/>
    <col min="10762" max="10762" width="4.7109375" customWidth="1"/>
    <col min="10763" max="10763" width="14.42578125" customWidth="1"/>
    <col min="10764" max="10764" width="17.5703125" customWidth="1"/>
    <col min="10765" max="10765" width="13.140625" customWidth="1"/>
    <col min="10770" max="10770" width="9.85546875" bestFit="1" customWidth="1"/>
    <col min="11009" max="11009" width="88.85546875" customWidth="1"/>
    <col min="11010" max="11010" width="18.85546875" customWidth="1"/>
    <col min="11011" max="11011" width="12.140625" customWidth="1"/>
    <col min="11012" max="11012" width="18.85546875" customWidth="1"/>
    <col min="11013" max="11013" width="14.42578125" customWidth="1"/>
    <col min="11014" max="11015" width="12.140625" customWidth="1"/>
    <col min="11016" max="11016" width="13.28515625" customWidth="1"/>
    <col min="11017" max="11017" width="8.5703125" customWidth="1"/>
    <col min="11018" max="11018" width="4.7109375" customWidth="1"/>
    <col min="11019" max="11019" width="14.42578125" customWidth="1"/>
    <col min="11020" max="11020" width="17.5703125" customWidth="1"/>
    <col min="11021" max="11021" width="13.140625" customWidth="1"/>
    <col min="11026" max="11026" width="9.85546875" bestFit="1" customWidth="1"/>
    <col min="11265" max="11265" width="88.85546875" customWidth="1"/>
    <col min="11266" max="11266" width="18.85546875" customWidth="1"/>
    <col min="11267" max="11267" width="12.140625" customWidth="1"/>
    <col min="11268" max="11268" width="18.85546875" customWidth="1"/>
    <col min="11269" max="11269" width="14.42578125" customWidth="1"/>
    <col min="11270" max="11271" width="12.140625" customWidth="1"/>
    <col min="11272" max="11272" width="13.28515625" customWidth="1"/>
    <col min="11273" max="11273" width="8.5703125" customWidth="1"/>
    <col min="11274" max="11274" width="4.7109375" customWidth="1"/>
    <col min="11275" max="11275" width="14.42578125" customWidth="1"/>
    <col min="11276" max="11276" width="17.5703125" customWidth="1"/>
    <col min="11277" max="11277" width="13.140625" customWidth="1"/>
    <col min="11282" max="11282" width="9.85546875" bestFit="1" customWidth="1"/>
    <col min="11521" max="11521" width="88.85546875" customWidth="1"/>
    <col min="11522" max="11522" width="18.85546875" customWidth="1"/>
    <col min="11523" max="11523" width="12.140625" customWidth="1"/>
    <col min="11524" max="11524" width="18.85546875" customWidth="1"/>
    <col min="11525" max="11525" width="14.42578125" customWidth="1"/>
    <col min="11526" max="11527" width="12.140625" customWidth="1"/>
    <col min="11528" max="11528" width="13.28515625" customWidth="1"/>
    <col min="11529" max="11529" width="8.5703125" customWidth="1"/>
    <col min="11530" max="11530" width="4.7109375" customWidth="1"/>
    <col min="11531" max="11531" width="14.42578125" customWidth="1"/>
    <col min="11532" max="11532" width="17.5703125" customWidth="1"/>
    <col min="11533" max="11533" width="13.140625" customWidth="1"/>
    <col min="11538" max="11538" width="9.85546875" bestFit="1" customWidth="1"/>
    <col min="11777" max="11777" width="88.85546875" customWidth="1"/>
    <col min="11778" max="11778" width="18.85546875" customWidth="1"/>
    <col min="11779" max="11779" width="12.140625" customWidth="1"/>
    <col min="11780" max="11780" width="18.85546875" customWidth="1"/>
    <col min="11781" max="11781" width="14.42578125" customWidth="1"/>
    <col min="11782" max="11783" width="12.140625" customWidth="1"/>
    <col min="11784" max="11784" width="13.28515625" customWidth="1"/>
    <col min="11785" max="11785" width="8.5703125" customWidth="1"/>
    <col min="11786" max="11786" width="4.7109375" customWidth="1"/>
    <col min="11787" max="11787" width="14.42578125" customWidth="1"/>
    <col min="11788" max="11788" width="17.5703125" customWidth="1"/>
    <col min="11789" max="11789" width="13.140625" customWidth="1"/>
    <col min="11794" max="11794" width="9.85546875" bestFit="1" customWidth="1"/>
    <col min="12033" max="12033" width="88.85546875" customWidth="1"/>
    <col min="12034" max="12034" width="18.85546875" customWidth="1"/>
    <col min="12035" max="12035" width="12.140625" customWidth="1"/>
    <col min="12036" max="12036" width="18.85546875" customWidth="1"/>
    <col min="12037" max="12037" width="14.42578125" customWidth="1"/>
    <col min="12038" max="12039" width="12.140625" customWidth="1"/>
    <col min="12040" max="12040" width="13.28515625" customWidth="1"/>
    <col min="12041" max="12041" width="8.5703125" customWidth="1"/>
    <col min="12042" max="12042" width="4.7109375" customWidth="1"/>
    <col min="12043" max="12043" width="14.42578125" customWidth="1"/>
    <col min="12044" max="12044" width="17.5703125" customWidth="1"/>
    <col min="12045" max="12045" width="13.140625" customWidth="1"/>
    <col min="12050" max="12050" width="9.85546875" bestFit="1" customWidth="1"/>
    <col min="12289" max="12289" width="88.85546875" customWidth="1"/>
    <col min="12290" max="12290" width="18.85546875" customWidth="1"/>
    <col min="12291" max="12291" width="12.140625" customWidth="1"/>
    <col min="12292" max="12292" width="18.85546875" customWidth="1"/>
    <col min="12293" max="12293" width="14.42578125" customWidth="1"/>
    <col min="12294" max="12295" width="12.140625" customWidth="1"/>
    <col min="12296" max="12296" width="13.28515625" customWidth="1"/>
    <col min="12297" max="12297" width="8.5703125" customWidth="1"/>
    <col min="12298" max="12298" width="4.7109375" customWidth="1"/>
    <col min="12299" max="12299" width="14.42578125" customWidth="1"/>
    <col min="12300" max="12300" width="17.5703125" customWidth="1"/>
    <col min="12301" max="12301" width="13.140625" customWidth="1"/>
    <col min="12306" max="12306" width="9.85546875" bestFit="1" customWidth="1"/>
    <col min="12545" max="12545" width="88.85546875" customWidth="1"/>
    <col min="12546" max="12546" width="18.85546875" customWidth="1"/>
    <col min="12547" max="12547" width="12.140625" customWidth="1"/>
    <col min="12548" max="12548" width="18.85546875" customWidth="1"/>
    <col min="12549" max="12549" width="14.42578125" customWidth="1"/>
    <col min="12550" max="12551" width="12.140625" customWidth="1"/>
    <col min="12552" max="12552" width="13.28515625" customWidth="1"/>
    <col min="12553" max="12553" width="8.5703125" customWidth="1"/>
    <col min="12554" max="12554" width="4.7109375" customWidth="1"/>
    <col min="12555" max="12555" width="14.42578125" customWidth="1"/>
    <col min="12556" max="12556" width="17.5703125" customWidth="1"/>
    <col min="12557" max="12557" width="13.140625" customWidth="1"/>
    <col min="12562" max="12562" width="9.85546875" bestFit="1" customWidth="1"/>
    <col min="12801" max="12801" width="88.85546875" customWidth="1"/>
    <col min="12802" max="12802" width="18.85546875" customWidth="1"/>
    <col min="12803" max="12803" width="12.140625" customWidth="1"/>
    <col min="12804" max="12804" width="18.85546875" customWidth="1"/>
    <col min="12805" max="12805" width="14.42578125" customWidth="1"/>
    <col min="12806" max="12807" width="12.140625" customWidth="1"/>
    <col min="12808" max="12808" width="13.28515625" customWidth="1"/>
    <col min="12809" max="12809" width="8.5703125" customWidth="1"/>
    <col min="12810" max="12810" width="4.7109375" customWidth="1"/>
    <col min="12811" max="12811" width="14.42578125" customWidth="1"/>
    <col min="12812" max="12812" width="17.5703125" customWidth="1"/>
    <col min="12813" max="12813" width="13.140625" customWidth="1"/>
    <col min="12818" max="12818" width="9.85546875" bestFit="1" customWidth="1"/>
    <col min="13057" max="13057" width="88.85546875" customWidth="1"/>
    <col min="13058" max="13058" width="18.85546875" customWidth="1"/>
    <col min="13059" max="13059" width="12.140625" customWidth="1"/>
    <col min="13060" max="13060" width="18.85546875" customWidth="1"/>
    <col min="13061" max="13061" width="14.42578125" customWidth="1"/>
    <col min="13062" max="13063" width="12.140625" customWidth="1"/>
    <col min="13064" max="13064" width="13.28515625" customWidth="1"/>
    <col min="13065" max="13065" width="8.5703125" customWidth="1"/>
    <col min="13066" max="13066" width="4.7109375" customWidth="1"/>
    <col min="13067" max="13067" width="14.42578125" customWidth="1"/>
    <col min="13068" max="13068" width="17.5703125" customWidth="1"/>
    <col min="13069" max="13069" width="13.140625" customWidth="1"/>
    <col min="13074" max="13074" width="9.85546875" bestFit="1" customWidth="1"/>
    <col min="13313" max="13313" width="88.85546875" customWidth="1"/>
    <col min="13314" max="13314" width="18.85546875" customWidth="1"/>
    <col min="13315" max="13315" width="12.140625" customWidth="1"/>
    <col min="13316" max="13316" width="18.85546875" customWidth="1"/>
    <col min="13317" max="13317" width="14.42578125" customWidth="1"/>
    <col min="13318" max="13319" width="12.140625" customWidth="1"/>
    <col min="13320" max="13320" width="13.28515625" customWidth="1"/>
    <col min="13321" max="13321" width="8.5703125" customWidth="1"/>
    <col min="13322" max="13322" width="4.7109375" customWidth="1"/>
    <col min="13323" max="13323" width="14.42578125" customWidth="1"/>
    <col min="13324" max="13324" width="17.5703125" customWidth="1"/>
    <col min="13325" max="13325" width="13.140625" customWidth="1"/>
    <col min="13330" max="13330" width="9.85546875" bestFit="1" customWidth="1"/>
    <col min="13569" max="13569" width="88.85546875" customWidth="1"/>
    <col min="13570" max="13570" width="18.85546875" customWidth="1"/>
    <col min="13571" max="13571" width="12.140625" customWidth="1"/>
    <col min="13572" max="13572" width="18.85546875" customWidth="1"/>
    <col min="13573" max="13573" width="14.42578125" customWidth="1"/>
    <col min="13574" max="13575" width="12.140625" customWidth="1"/>
    <col min="13576" max="13576" width="13.28515625" customWidth="1"/>
    <col min="13577" max="13577" width="8.5703125" customWidth="1"/>
    <col min="13578" max="13578" width="4.7109375" customWidth="1"/>
    <col min="13579" max="13579" width="14.42578125" customWidth="1"/>
    <col min="13580" max="13580" width="17.5703125" customWidth="1"/>
    <col min="13581" max="13581" width="13.140625" customWidth="1"/>
    <col min="13586" max="13586" width="9.85546875" bestFit="1" customWidth="1"/>
    <col min="13825" max="13825" width="88.85546875" customWidth="1"/>
    <col min="13826" max="13826" width="18.85546875" customWidth="1"/>
    <col min="13827" max="13827" width="12.140625" customWidth="1"/>
    <col min="13828" max="13828" width="18.85546875" customWidth="1"/>
    <col min="13829" max="13829" width="14.42578125" customWidth="1"/>
    <col min="13830" max="13831" width="12.140625" customWidth="1"/>
    <col min="13832" max="13832" width="13.28515625" customWidth="1"/>
    <col min="13833" max="13833" width="8.5703125" customWidth="1"/>
    <col min="13834" max="13834" width="4.7109375" customWidth="1"/>
    <col min="13835" max="13835" width="14.42578125" customWidth="1"/>
    <col min="13836" max="13836" width="17.5703125" customWidth="1"/>
    <col min="13837" max="13837" width="13.140625" customWidth="1"/>
    <col min="13842" max="13842" width="9.85546875" bestFit="1" customWidth="1"/>
    <col min="14081" max="14081" width="88.85546875" customWidth="1"/>
    <col min="14082" max="14082" width="18.85546875" customWidth="1"/>
    <col min="14083" max="14083" width="12.140625" customWidth="1"/>
    <col min="14084" max="14084" width="18.85546875" customWidth="1"/>
    <col min="14085" max="14085" width="14.42578125" customWidth="1"/>
    <col min="14086" max="14087" width="12.140625" customWidth="1"/>
    <col min="14088" max="14088" width="13.28515625" customWidth="1"/>
    <col min="14089" max="14089" width="8.5703125" customWidth="1"/>
    <col min="14090" max="14090" width="4.7109375" customWidth="1"/>
    <col min="14091" max="14091" width="14.42578125" customWidth="1"/>
    <col min="14092" max="14092" width="17.5703125" customWidth="1"/>
    <col min="14093" max="14093" width="13.140625" customWidth="1"/>
    <col min="14098" max="14098" width="9.85546875" bestFit="1" customWidth="1"/>
    <col min="14337" max="14337" width="88.85546875" customWidth="1"/>
    <col min="14338" max="14338" width="18.85546875" customWidth="1"/>
    <col min="14339" max="14339" width="12.140625" customWidth="1"/>
    <col min="14340" max="14340" width="18.85546875" customWidth="1"/>
    <col min="14341" max="14341" width="14.42578125" customWidth="1"/>
    <col min="14342" max="14343" width="12.140625" customWidth="1"/>
    <col min="14344" max="14344" width="13.28515625" customWidth="1"/>
    <col min="14345" max="14345" width="8.5703125" customWidth="1"/>
    <col min="14346" max="14346" width="4.7109375" customWidth="1"/>
    <col min="14347" max="14347" width="14.42578125" customWidth="1"/>
    <col min="14348" max="14348" width="17.5703125" customWidth="1"/>
    <col min="14349" max="14349" width="13.140625" customWidth="1"/>
    <col min="14354" max="14354" width="9.85546875" bestFit="1" customWidth="1"/>
    <col min="14593" max="14593" width="88.85546875" customWidth="1"/>
    <col min="14594" max="14594" width="18.85546875" customWidth="1"/>
    <col min="14595" max="14595" width="12.140625" customWidth="1"/>
    <col min="14596" max="14596" width="18.85546875" customWidth="1"/>
    <col min="14597" max="14597" width="14.42578125" customWidth="1"/>
    <col min="14598" max="14599" width="12.140625" customWidth="1"/>
    <col min="14600" max="14600" width="13.28515625" customWidth="1"/>
    <col min="14601" max="14601" width="8.5703125" customWidth="1"/>
    <col min="14602" max="14602" width="4.7109375" customWidth="1"/>
    <col min="14603" max="14603" width="14.42578125" customWidth="1"/>
    <col min="14604" max="14604" width="17.5703125" customWidth="1"/>
    <col min="14605" max="14605" width="13.140625" customWidth="1"/>
    <col min="14610" max="14610" width="9.85546875" bestFit="1" customWidth="1"/>
    <col min="14849" max="14849" width="88.85546875" customWidth="1"/>
    <col min="14850" max="14850" width="18.85546875" customWidth="1"/>
    <col min="14851" max="14851" width="12.140625" customWidth="1"/>
    <col min="14852" max="14852" width="18.85546875" customWidth="1"/>
    <col min="14853" max="14853" width="14.42578125" customWidth="1"/>
    <col min="14854" max="14855" width="12.140625" customWidth="1"/>
    <col min="14856" max="14856" width="13.28515625" customWidth="1"/>
    <col min="14857" max="14857" width="8.5703125" customWidth="1"/>
    <col min="14858" max="14858" width="4.7109375" customWidth="1"/>
    <col min="14859" max="14859" width="14.42578125" customWidth="1"/>
    <col min="14860" max="14860" width="17.5703125" customWidth="1"/>
    <col min="14861" max="14861" width="13.140625" customWidth="1"/>
    <col min="14866" max="14866" width="9.85546875" bestFit="1" customWidth="1"/>
    <col min="15105" max="15105" width="88.85546875" customWidth="1"/>
    <col min="15106" max="15106" width="18.85546875" customWidth="1"/>
    <col min="15107" max="15107" width="12.140625" customWidth="1"/>
    <col min="15108" max="15108" width="18.85546875" customWidth="1"/>
    <col min="15109" max="15109" width="14.42578125" customWidth="1"/>
    <col min="15110" max="15111" width="12.140625" customWidth="1"/>
    <col min="15112" max="15112" width="13.28515625" customWidth="1"/>
    <col min="15113" max="15113" width="8.5703125" customWidth="1"/>
    <col min="15114" max="15114" width="4.7109375" customWidth="1"/>
    <col min="15115" max="15115" width="14.42578125" customWidth="1"/>
    <col min="15116" max="15116" width="17.5703125" customWidth="1"/>
    <col min="15117" max="15117" width="13.140625" customWidth="1"/>
    <col min="15122" max="15122" width="9.85546875" bestFit="1" customWidth="1"/>
    <col min="15361" max="15361" width="88.85546875" customWidth="1"/>
    <col min="15362" max="15362" width="18.85546875" customWidth="1"/>
    <col min="15363" max="15363" width="12.140625" customWidth="1"/>
    <col min="15364" max="15364" width="18.85546875" customWidth="1"/>
    <col min="15365" max="15365" width="14.42578125" customWidth="1"/>
    <col min="15366" max="15367" width="12.140625" customWidth="1"/>
    <col min="15368" max="15368" width="13.28515625" customWidth="1"/>
    <col min="15369" max="15369" width="8.5703125" customWidth="1"/>
    <col min="15370" max="15370" width="4.7109375" customWidth="1"/>
    <col min="15371" max="15371" width="14.42578125" customWidth="1"/>
    <col min="15372" max="15372" width="17.5703125" customWidth="1"/>
    <col min="15373" max="15373" width="13.140625" customWidth="1"/>
    <col min="15378" max="15378" width="9.85546875" bestFit="1" customWidth="1"/>
    <col min="15617" max="15617" width="88.85546875" customWidth="1"/>
    <col min="15618" max="15618" width="18.85546875" customWidth="1"/>
    <col min="15619" max="15619" width="12.140625" customWidth="1"/>
    <col min="15620" max="15620" width="18.85546875" customWidth="1"/>
    <col min="15621" max="15621" width="14.42578125" customWidth="1"/>
    <col min="15622" max="15623" width="12.140625" customWidth="1"/>
    <col min="15624" max="15624" width="13.28515625" customWidth="1"/>
    <col min="15625" max="15625" width="8.5703125" customWidth="1"/>
    <col min="15626" max="15626" width="4.7109375" customWidth="1"/>
    <col min="15627" max="15627" width="14.42578125" customWidth="1"/>
    <col min="15628" max="15628" width="17.5703125" customWidth="1"/>
    <col min="15629" max="15629" width="13.140625" customWidth="1"/>
    <col min="15634" max="15634" width="9.85546875" bestFit="1" customWidth="1"/>
    <col min="15873" max="15873" width="88.85546875" customWidth="1"/>
    <col min="15874" max="15874" width="18.85546875" customWidth="1"/>
    <col min="15875" max="15875" width="12.140625" customWidth="1"/>
    <col min="15876" max="15876" width="18.85546875" customWidth="1"/>
    <col min="15877" max="15877" width="14.42578125" customWidth="1"/>
    <col min="15878" max="15879" width="12.140625" customWidth="1"/>
    <col min="15880" max="15880" width="13.28515625" customWidth="1"/>
    <col min="15881" max="15881" width="8.5703125" customWidth="1"/>
    <col min="15882" max="15882" width="4.7109375" customWidth="1"/>
    <col min="15883" max="15883" width="14.42578125" customWidth="1"/>
    <col min="15884" max="15884" width="17.5703125" customWidth="1"/>
    <col min="15885" max="15885" width="13.140625" customWidth="1"/>
    <col min="15890" max="15890" width="9.85546875" bestFit="1" customWidth="1"/>
    <col min="16129" max="16129" width="88.85546875" customWidth="1"/>
    <col min="16130" max="16130" width="18.85546875" customWidth="1"/>
    <col min="16131" max="16131" width="12.140625" customWidth="1"/>
    <col min="16132" max="16132" width="18.85546875" customWidth="1"/>
    <col min="16133" max="16133" width="14.42578125" customWidth="1"/>
    <col min="16134" max="16135" width="12.140625" customWidth="1"/>
    <col min="16136" max="16136" width="13.28515625" customWidth="1"/>
    <col min="16137" max="16137" width="8.5703125" customWidth="1"/>
    <col min="16138" max="16138" width="4.7109375" customWidth="1"/>
    <col min="16139" max="16139" width="14.42578125" customWidth="1"/>
    <col min="16140" max="16140" width="17.5703125" customWidth="1"/>
    <col min="16141" max="16141" width="13.140625" customWidth="1"/>
    <col min="16146" max="16146" width="9.85546875" bestFit="1" customWidth="1"/>
  </cols>
  <sheetData>
    <row r="1" spans="1:3" x14ac:dyDescent="0.2">
      <c r="B1" s="288"/>
      <c r="C1" s="285" t="s">
        <v>472</v>
      </c>
    </row>
    <row r="2" spans="1:3" ht="19.899999999999999" customHeight="1" x14ac:dyDescent="0.3">
      <c r="A2" s="280"/>
      <c r="B2" s="290"/>
      <c r="C2" s="290" t="s">
        <v>278</v>
      </c>
    </row>
    <row r="3" spans="1:3" ht="19.899999999999999" customHeight="1" x14ac:dyDescent="0.3">
      <c r="A3" s="280"/>
      <c r="B3" s="280"/>
      <c r="C3" s="280" t="s">
        <v>276</v>
      </c>
    </row>
    <row r="4" spans="1:3" ht="19.899999999999999" customHeight="1" x14ac:dyDescent="0.3">
      <c r="A4" s="280"/>
      <c r="B4" s="280"/>
      <c r="C4" s="280" t="s">
        <v>275</v>
      </c>
    </row>
    <row r="5" spans="1:3" ht="7.15" customHeight="1" x14ac:dyDescent="0.25">
      <c r="A5" s="274"/>
      <c r="B5" s="274"/>
      <c r="C5" s="274"/>
    </row>
    <row r="6" spans="1:3" ht="18.75" x14ac:dyDescent="0.3">
      <c r="A6" s="280"/>
      <c r="B6" s="280"/>
      <c r="C6" s="280" t="str">
        <f>'[15]ИГна 10.11.22'!E10</f>
        <v>___________А.А.Какойченко</v>
      </c>
    </row>
    <row r="7" spans="1:3" ht="24" customHeight="1" x14ac:dyDescent="0.3">
      <c r="A7" s="280"/>
      <c r="B7" s="280"/>
    </row>
    <row r="8" spans="1:3" ht="31.5" customHeight="1" x14ac:dyDescent="0.3">
      <c r="A8" s="278"/>
      <c r="B8" s="278"/>
    </row>
    <row r="9" spans="1:3" ht="19.5" x14ac:dyDescent="0.35">
      <c r="A9" s="293" t="s">
        <v>273</v>
      </c>
      <c r="B9" s="293"/>
    </row>
    <row r="10" spans="1:3" ht="19.5" x14ac:dyDescent="0.35">
      <c r="A10" s="293" t="s">
        <v>473</v>
      </c>
      <c r="B10" s="293"/>
    </row>
    <row r="11" spans="1:3" ht="19.5" x14ac:dyDescent="0.35">
      <c r="A11" s="293" t="s">
        <v>271</v>
      </c>
      <c r="B11" s="293"/>
    </row>
    <row r="12" spans="1:3" ht="11.25" customHeight="1" thickBot="1" x14ac:dyDescent="0.3">
      <c r="A12" s="274"/>
      <c r="B12" s="274"/>
    </row>
    <row r="13" spans="1:3" ht="15.75" customHeight="1" x14ac:dyDescent="0.2">
      <c r="A13" s="915" t="s">
        <v>269</v>
      </c>
      <c r="B13" s="1754" t="s">
        <v>474</v>
      </c>
      <c r="C13" s="1760" t="s">
        <v>267</v>
      </c>
    </row>
    <row r="14" spans="1:3" ht="42.75" customHeight="1" thickBot="1" x14ac:dyDescent="0.3">
      <c r="A14" s="916"/>
      <c r="B14" s="1755"/>
      <c r="C14" s="1761"/>
    </row>
    <row r="15" spans="1:3" ht="15" customHeight="1" thickBot="1" x14ac:dyDescent="0.25">
      <c r="A15" s="268">
        <v>1</v>
      </c>
      <c r="B15" s="268">
        <v>2</v>
      </c>
      <c r="C15" s="268">
        <v>3</v>
      </c>
    </row>
    <row r="16" spans="1:3" ht="40.5" hidden="1" customHeight="1" thickBot="1" x14ac:dyDescent="0.3">
      <c r="A16" s="303" t="s">
        <v>475</v>
      </c>
      <c r="B16" s="917">
        <v>10000</v>
      </c>
      <c r="C16" s="918"/>
    </row>
    <row r="17" spans="1:3" ht="24" hidden="1" thickBot="1" x14ac:dyDescent="0.4">
      <c r="A17" s="308" t="s">
        <v>286</v>
      </c>
      <c r="B17" s="310">
        <v>10.9</v>
      </c>
      <c r="C17" s="919"/>
    </row>
    <row r="18" spans="1:3" ht="24" hidden="1" thickBot="1" x14ac:dyDescent="0.4">
      <c r="A18" s="308" t="s">
        <v>288</v>
      </c>
      <c r="B18" s="310">
        <v>10.77</v>
      </c>
      <c r="C18" s="920"/>
    </row>
    <row r="19" spans="1:3" ht="24" hidden="1" thickBot="1" x14ac:dyDescent="0.4">
      <c r="A19" s="308" t="s">
        <v>290</v>
      </c>
      <c r="B19" s="318">
        <v>11.16</v>
      </c>
      <c r="C19" s="919"/>
    </row>
    <row r="20" spans="1:3" ht="24" hidden="1" thickBot="1" x14ac:dyDescent="0.4">
      <c r="A20" s="317" t="s">
        <v>292</v>
      </c>
      <c r="B20" s="310">
        <v>6.2</v>
      </c>
      <c r="C20" s="921"/>
    </row>
    <row r="21" spans="1:3" ht="24" hidden="1" thickBot="1" x14ac:dyDescent="0.4">
      <c r="A21" s="308" t="s">
        <v>294</v>
      </c>
      <c r="B21" s="310">
        <v>6.01</v>
      </c>
      <c r="C21" s="919"/>
    </row>
    <row r="22" spans="1:3" ht="24" hidden="1" thickBot="1" x14ac:dyDescent="0.4">
      <c r="A22" s="320" t="s">
        <v>296</v>
      </c>
      <c r="B22" s="318">
        <v>6.47</v>
      </c>
      <c r="C22" s="922"/>
    </row>
    <row r="23" spans="1:3" ht="42" hidden="1" thickBot="1" x14ac:dyDescent="0.4">
      <c r="A23" s="315" t="s">
        <v>298</v>
      </c>
      <c r="B23" s="310">
        <v>26.13</v>
      </c>
      <c r="C23" s="922"/>
    </row>
    <row r="24" spans="1:3" ht="24" hidden="1" thickBot="1" x14ac:dyDescent="0.4">
      <c r="A24" s="347" t="s">
        <v>476</v>
      </c>
      <c r="B24" s="349"/>
      <c r="C24" s="920"/>
    </row>
    <row r="25" spans="1:3" ht="42" hidden="1" thickBot="1" x14ac:dyDescent="0.4">
      <c r="A25" s="331" t="s">
        <v>477</v>
      </c>
      <c r="B25" s="332">
        <v>49100</v>
      </c>
      <c r="C25" s="922"/>
    </row>
    <row r="26" spans="1:3" ht="42" hidden="1" thickBot="1" x14ac:dyDescent="0.4">
      <c r="A26" s="331" t="s">
        <v>478</v>
      </c>
      <c r="B26" s="332">
        <v>66650</v>
      </c>
      <c r="C26" s="922"/>
    </row>
    <row r="27" spans="1:3" ht="24" hidden="1" thickBot="1" x14ac:dyDescent="0.4">
      <c r="A27" s="923"/>
      <c r="B27" s="332"/>
      <c r="C27" s="922"/>
    </row>
    <row r="28" spans="1:3" ht="42.75" hidden="1" customHeight="1" thickBot="1" x14ac:dyDescent="0.4">
      <c r="A28" s="923"/>
      <c r="B28" s="332"/>
      <c r="C28" s="920"/>
    </row>
    <row r="29" spans="1:3" ht="0.75" hidden="1" customHeight="1" thickBot="1" x14ac:dyDescent="0.4">
      <c r="A29" s="347" t="s">
        <v>315</v>
      </c>
      <c r="B29" s="349"/>
      <c r="C29" s="922"/>
    </row>
    <row r="30" spans="1:3" ht="42" hidden="1" thickBot="1" x14ac:dyDescent="0.4">
      <c r="A30" s="331" t="s">
        <v>316</v>
      </c>
      <c r="B30" s="353">
        <v>56250</v>
      </c>
      <c r="C30" s="920"/>
    </row>
    <row r="31" spans="1:3" ht="42" hidden="1" thickBot="1" x14ac:dyDescent="0.4">
      <c r="A31" s="331" t="s">
        <v>317</v>
      </c>
      <c r="B31" s="353">
        <v>75800</v>
      </c>
      <c r="C31" s="922"/>
    </row>
    <row r="32" spans="1:3" ht="42" hidden="1" thickBot="1" x14ac:dyDescent="0.4">
      <c r="A32" s="331" t="s">
        <v>318</v>
      </c>
      <c r="B32" s="353">
        <v>87150</v>
      </c>
      <c r="C32" s="920"/>
    </row>
    <row r="33" spans="1:3" ht="39" hidden="1" customHeight="1" thickBot="1" x14ac:dyDescent="0.4">
      <c r="A33" s="354" t="s">
        <v>319</v>
      </c>
      <c r="B33" s="357">
        <v>94700</v>
      </c>
      <c r="C33" s="922"/>
    </row>
    <row r="34" spans="1:3" ht="24" hidden="1" thickBot="1" x14ac:dyDescent="0.4">
      <c r="A34" s="325" t="s">
        <v>303</v>
      </c>
      <c r="B34" s="349"/>
      <c r="C34" s="921"/>
    </row>
    <row r="35" spans="1:3" ht="42" hidden="1" thickBot="1" x14ac:dyDescent="0.4">
      <c r="A35" s="331" t="s">
        <v>477</v>
      </c>
      <c r="B35" s="333">
        <v>7.6</v>
      </c>
      <c r="C35" s="924"/>
    </row>
    <row r="36" spans="1:3" ht="62.25" hidden="1" thickBot="1" x14ac:dyDescent="0.4">
      <c r="A36" s="331" t="s">
        <v>479</v>
      </c>
      <c r="B36" s="333">
        <v>109550</v>
      </c>
      <c r="C36" s="922"/>
    </row>
    <row r="37" spans="1:3" ht="42" hidden="1" thickBot="1" x14ac:dyDescent="0.4">
      <c r="A37" s="331" t="s">
        <v>480</v>
      </c>
      <c r="B37" s="333">
        <v>28.72</v>
      </c>
      <c r="C37" s="922"/>
    </row>
    <row r="38" spans="1:3" ht="44.25" hidden="1" customHeight="1" thickBot="1" x14ac:dyDescent="0.4">
      <c r="A38" s="331" t="s">
        <v>481</v>
      </c>
      <c r="B38" s="332">
        <v>227500</v>
      </c>
      <c r="C38" s="922"/>
    </row>
    <row r="39" spans="1:3" ht="18" hidden="1" customHeight="1" thickBot="1" x14ac:dyDescent="0.4">
      <c r="A39" s="923"/>
      <c r="B39" s="925"/>
      <c r="C39" s="926"/>
    </row>
    <row r="40" spans="1:3" ht="24" hidden="1" customHeight="1" thickBot="1" x14ac:dyDescent="0.4">
      <c r="A40" s="347" t="s">
        <v>482</v>
      </c>
      <c r="B40" s="349"/>
      <c r="C40" s="922"/>
    </row>
    <row r="41" spans="1:3" ht="24" hidden="1" customHeight="1" thickBot="1" x14ac:dyDescent="0.35">
      <c r="A41" s="1783" t="s">
        <v>308</v>
      </c>
      <c r="B41" s="1784"/>
      <c r="C41" s="1785"/>
    </row>
    <row r="42" spans="1:3" ht="22.5" hidden="1" x14ac:dyDescent="0.3">
      <c r="A42" s="362" t="s">
        <v>309</v>
      </c>
      <c r="B42" s="769">
        <f>' РБ на 10.11.22 '!C23</f>
        <v>1.39</v>
      </c>
      <c r="C42" s="927">
        <f>B42/1.2*0.2</f>
        <v>0.23166666666666666</v>
      </c>
    </row>
    <row r="43" spans="1:3" ht="22.5" hidden="1" x14ac:dyDescent="0.3">
      <c r="A43" s="339" t="s">
        <v>313</v>
      </c>
      <c r="B43" s="928">
        <f>' РБ на 10.11.22 '!C24</f>
        <v>1.97</v>
      </c>
      <c r="C43" s="929">
        <f>B43/1.2*0.2</f>
        <v>0.32833333333333337</v>
      </c>
    </row>
    <row r="44" spans="1:3" ht="22.5" hidden="1" x14ac:dyDescent="0.3">
      <c r="A44" s="339" t="s">
        <v>311</v>
      </c>
      <c r="B44" s="928">
        <f>' РБ на 10.11.22 '!C26</f>
        <v>1.44</v>
      </c>
      <c r="C44" s="929">
        <f>B44/1.2*0.2</f>
        <v>0.24</v>
      </c>
    </row>
    <row r="45" spans="1:3" ht="23.25" hidden="1" thickBot="1" x14ac:dyDescent="0.35">
      <c r="A45" s="342" t="s">
        <v>312</v>
      </c>
      <c r="B45" s="771">
        <f>' РБ на 10.11.22 '!C27</f>
        <v>1.46</v>
      </c>
      <c r="C45" s="930">
        <f>B45/1.2*0.2</f>
        <v>0.24333333333333337</v>
      </c>
    </row>
    <row r="46" spans="1:3" ht="24" hidden="1" thickBot="1" x14ac:dyDescent="0.4">
      <c r="A46" s="1786" t="s">
        <v>320</v>
      </c>
      <c r="B46" s="1787"/>
      <c r="C46" s="922"/>
    </row>
    <row r="47" spans="1:3" ht="42" hidden="1" thickBot="1" x14ac:dyDescent="0.4">
      <c r="A47" s="354" t="s">
        <v>483</v>
      </c>
      <c r="B47" s="335">
        <v>23.41</v>
      </c>
      <c r="C47" s="922"/>
    </row>
    <row r="48" spans="1:3" ht="26.25" hidden="1" customHeight="1" thickBot="1" x14ac:dyDescent="0.35">
      <c r="A48" s="1783" t="s">
        <v>308</v>
      </c>
      <c r="B48" s="1784"/>
      <c r="C48" s="1785"/>
    </row>
    <row r="49" spans="1:3" ht="30" hidden="1" customHeight="1" thickBot="1" x14ac:dyDescent="0.35">
      <c r="A49" s="362" t="s">
        <v>322</v>
      </c>
      <c r="B49" s="931">
        <v>2.1</v>
      </c>
      <c r="C49" s="927">
        <f>B49/1.2*0.2</f>
        <v>0.35000000000000009</v>
      </c>
    </row>
    <row r="50" spans="1:3" ht="30" hidden="1" customHeight="1" thickBot="1" x14ac:dyDescent="0.35">
      <c r="A50" s="325" t="s">
        <v>315</v>
      </c>
      <c r="B50" s="393"/>
      <c r="C50" s="932"/>
    </row>
    <row r="51" spans="1:3" ht="45" hidden="1" customHeight="1" thickBot="1" x14ac:dyDescent="0.35">
      <c r="A51" s="365" t="s">
        <v>323</v>
      </c>
      <c r="B51" s="931">
        <v>9.6999999999999993</v>
      </c>
      <c r="C51" s="932"/>
    </row>
    <row r="52" spans="1:3" ht="49.5" hidden="1" customHeight="1" thickTop="1" thickBot="1" x14ac:dyDescent="0.35">
      <c r="A52" s="331" t="s">
        <v>325</v>
      </c>
      <c r="B52" s="931">
        <v>27.93</v>
      </c>
      <c r="C52" s="932"/>
    </row>
    <row r="53" spans="1:3" ht="30" hidden="1" customHeight="1" thickBot="1" x14ac:dyDescent="0.35">
      <c r="A53" s="1783" t="s">
        <v>308</v>
      </c>
      <c r="B53" s="1784"/>
      <c r="C53" s="1785"/>
    </row>
    <row r="54" spans="1:3" ht="30" hidden="1" customHeight="1" x14ac:dyDescent="0.3">
      <c r="A54" s="747" t="s">
        <v>328</v>
      </c>
      <c r="B54" s="933">
        <f>' РБ на 10.11.22 '!C33</f>
        <v>1.46</v>
      </c>
      <c r="C54" s="927">
        <f>B54/1.2*0.2</f>
        <v>0.24333333333333337</v>
      </c>
    </row>
    <row r="55" spans="1:3" ht="30" hidden="1" customHeight="1" x14ac:dyDescent="0.3">
      <c r="A55" s="934" t="s">
        <v>248</v>
      </c>
      <c r="B55" s="401">
        <f>' РБ на 10.11.22 '!C35</f>
        <v>1.99</v>
      </c>
      <c r="C55" s="927">
        <f>B55/1.2*0.2</f>
        <v>0.33166666666666672</v>
      </c>
    </row>
    <row r="56" spans="1:3" ht="30" hidden="1" customHeight="1" x14ac:dyDescent="0.3">
      <c r="A56" s="934" t="s">
        <v>330</v>
      </c>
      <c r="B56" s="401">
        <f>' РБ на 10.11.22 '!C30</f>
        <v>3.2</v>
      </c>
      <c r="C56" s="927">
        <f>B56/1.2*0.2</f>
        <v>0.53333333333333344</v>
      </c>
    </row>
    <row r="57" spans="1:3" ht="30" hidden="1" customHeight="1" thickBot="1" x14ac:dyDescent="0.35">
      <c r="A57" s="935" t="s">
        <v>331</v>
      </c>
      <c r="B57" s="936">
        <f>' РБ на 10.11.22 '!C31</f>
        <v>3.2</v>
      </c>
      <c r="C57" s="927">
        <f>B57/1.2*0.2</f>
        <v>0.53333333333333344</v>
      </c>
    </row>
    <row r="58" spans="1:3" ht="23.25" hidden="1" x14ac:dyDescent="0.35">
      <c r="A58" s="937" t="s">
        <v>251</v>
      </c>
      <c r="B58" s="938">
        <f>11200+B38</f>
        <v>238700</v>
      </c>
      <c r="C58" s="939"/>
    </row>
    <row r="59" spans="1:3" ht="23.25" hidden="1" x14ac:dyDescent="0.35">
      <c r="A59" s="940" t="s">
        <v>484</v>
      </c>
      <c r="B59" s="941">
        <f>' РБ на 10.11.22 '!C33+B36</f>
        <v>109551.46</v>
      </c>
      <c r="C59" s="942"/>
    </row>
    <row r="60" spans="1:3" ht="24.75" hidden="1" customHeight="1" thickBot="1" x14ac:dyDescent="0.4">
      <c r="A60" s="940" t="s">
        <v>485</v>
      </c>
      <c r="B60" s="943">
        <f>' РБ на 10.11.22 '!C35+B36</f>
        <v>109551.99</v>
      </c>
      <c r="C60" s="942"/>
    </row>
    <row r="61" spans="1:3" ht="24" hidden="1" thickBot="1" x14ac:dyDescent="0.4">
      <c r="A61" s="1779" t="s">
        <v>332</v>
      </c>
      <c r="B61" s="1780"/>
      <c r="C61" s="944"/>
    </row>
    <row r="62" spans="1:3" ht="21" hidden="1" thickBot="1" x14ac:dyDescent="0.35">
      <c r="A62" s="945" t="s">
        <v>286</v>
      </c>
      <c r="B62" s="946">
        <f>B17</f>
        <v>10.9</v>
      </c>
      <c r="C62" s="947"/>
    </row>
    <row r="63" spans="1:3" ht="21" hidden="1" customHeight="1" thickBot="1" x14ac:dyDescent="0.35">
      <c r="A63" s="948" t="s">
        <v>288</v>
      </c>
      <c r="B63" s="949">
        <f>B18</f>
        <v>10.77</v>
      </c>
      <c r="C63" s="950"/>
    </row>
    <row r="64" spans="1:3" ht="21" hidden="1" customHeight="1" thickBot="1" x14ac:dyDescent="0.35">
      <c r="A64" s="945" t="s">
        <v>292</v>
      </c>
      <c r="B64" s="946">
        <f>B20</f>
        <v>6.2</v>
      </c>
      <c r="C64" s="947"/>
    </row>
    <row r="65" spans="1:3" ht="21" hidden="1" customHeight="1" thickBot="1" x14ac:dyDescent="0.35">
      <c r="A65" s="948" t="s">
        <v>294</v>
      </c>
      <c r="B65" s="949">
        <f>B21</f>
        <v>6.01</v>
      </c>
      <c r="C65" s="951"/>
    </row>
    <row r="66" spans="1:3" ht="24" hidden="1" thickBot="1" x14ac:dyDescent="0.4">
      <c r="A66" s="952" t="s">
        <v>333</v>
      </c>
      <c r="B66" s="434"/>
      <c r="C66" s="953"/>
    </row>
    <row r="67" spans="1:3" ht="22.5" hidden="1" x14ac:dyDescent="0.3">
      <c r="A67" s="954" t="s">
        <v>334</v>
      </c>
      <c r="B67" s="437">
        <v>42550</v>
      </c>
      <c r="C67" s="955">
        <f>B67/1.2*0.2</f>
        <v>7091.6666666666679</v>
      </c>
    </row>
    <row r="68" spans="1:3" ht="18.75" hidden="1" customHeight="1" x14ac:dyDescent="0.3">
      <c r="A68" s="956" t="s">
        <v>1</v>
      </c>
      <c r="B68" s="941">
        <f>[12]профосмотр!$F$44</f>
        <v>0</v>
      </c>
      <c r="C68" s="957">
        <f>[12]профосмотр!$G$44</f>
        <v>3.3250000000000003E-3</v>
      </c>
    </row>
    <row r="69" spans="1:3" ht="24" hidden="1" thickBot="1" x14ac:dyDescent="0.4">
      <c r="A69" s="958" t="s">
        <v>0</v>
      </c>
      <c r="B69" s="443">
        <f>SUM(B67:B68)</f>
        <v>42550</v>
      </c>
      <c r="C69" s="959">
        <f>SUM(C67:C68)</f>
        <v>7091.6699916666676</v>
      </c>
    </row>
    <row r="70" spans="1:3" ht="22.5" hidden="1" x14ac:dyDescent="0.3">
      <c r="A70" s="954" t="s">
        <v>335</v>
      </c>
      <c r="B70" s="437">
        <v>28600</v>
      </c>
      <c r="C70" s="955">
        <f>B70/1.2*0.2</f>
        <v>4766.666666666667</v>
      </c>
    </row>
    <row r="71" spans="1:3" ht="18" hidden="1" customHeight="1" thickBot="1" x14ac:dyDescent="0.35">
      <c r="A71" s="960" t="s">
        <v>1</v>
      </c>
      <c r="B71" s="961">
        <f>[12]профосмотр!$F$18</f>
        <v>0</v>
      </c>
      <c r="C71" s="962">
        <f>[12]профосмотр!$G$18</f>
        <v>3.3250000000000003E-3</v>
      </c>
    </row>
    <row r="72" spans="1:3" ht="24" hidden="1" thickBot="1" x14ac:dyDescent="0.4">
      <c r="A72" s="958" t="s">
        <v>0</v>
      </c>
      <c r="B72" s="443">
        <f>SUM(B70:B71)</f>
        <v>28600</v>
      </c>
      <c r="C72" s="959">
        <f>SUM(C70:C71)</f>
        <v>4766.6699916666666</v>
      </c>
    </row>
    <row r="73" spans="1:3" ht="22.5" hidden="1" x14ac:dyDescent="0.3">
      <c r="A73" s="954" t="s">
        <v>336</v>
      </c>
      <c r="B73" s="437">
        <v>29700</v>
      </c>
      <c r="C73" s="955">
        <f>B73/1.2*0.2</f>
        <v>4950</v>
      </c>
    </row>
    <row r="74" spans="1:3" ht="19.5" hidden="1" customHeight="1" thickBot="1" x14ac:dyDescent="0.35">
      <c r="A74" s="960" t="s">
        <v>1</v>
      </c>
      <c r="B74" s="961">
        <f>[12]профосмотр!$F$23</f>
        <v>0</v>
      </c>
      <c r="C74" s="963">
        <v>0</v>
      </c>
    </row>
    <row r="75" spans="1:3" ht="24" hidden="1" thickBot="1" x14ac:dyDescent="0.4">
      <c r="A75" s="958" t="s">
        <v>0</v>
      </c>
      <c r="B75" s="443">
        <f>SUM(B73:B74)</f>
        <v>29700</v>
      </c>
      <c r="C75" s="959">
        <f>SUM(C73:C74)</f>
        <v>4950</v>
      </c>
    </row>
    <row r="76" spans="1:3" ht="22.5" hidden="1" x14ac:dyDescent="0.3">
      <c r="A76" s="954" t="s">
        <v>337</v>
      </c>
      <c r="B76" s="437">
        <v>26500</v>
      </c>
      <c r="C76" s="955">
        <f>B76/1.2*0.2</f>
        <v>4416.666666666667</v>
      </c>
    </row>
    <row r="77" spans="1:3" ht="23.25" hidden="1" thickBot="1" x14ac:dyDescent="0.35">
      <c r="A77" s="960" t="s">
        <v>1</v>
      </c>
      <c r="B77" s="440">
        <f>[13]профосмотр!$F$29</f>
        <v>100</v>
      </c>
      <c r="C77" s="962">
        <f>[12]профосмотр!$G$29</f>
        <v>4.6550000000000003E-3</v>
      </c>
    </row>
    <row r="78" spans="1:3" ht="24" hidden="1" thickBot="1" x14ac:dyDescent="0.4">
      <c r="A78" s="958" t="s">
        <v>0</v>
      </c>
      <c r="B78" s="443">
        <f>SUM(B76:B77)</f>
        <v>26600</v>
      </c>
      <c r="C78" s="959">
        <f>SUM(C76:C77)</f>
        <v>4416.6713216666667</v>
      </c>
    </row>
    <row r="79" spans="1:3" ht="22.5" hidden="1" x14ac:dyDescent="0.3">
      <c r="A79" s="954" t="s">
        <v>338</v>
      </c>
      <c r="B79" s="437">
        <v>25450</v>
      </c>
      <c r="C79" s="955">
        <f>B79/1.2*0.2</f>
        <v>4241.666666666667</v>
      </c>
    </row>
    <row r="80" spans="1:3" ht="23.25" hidden="1" thickBot="1" x14ac:dyDescent="0.35">
      <c r="A80" s="960" t="s">
        <v>1</v>
      </c>
      <c r="B80" s="961">
        <f>[12]профосмотр!$F$34</f>
        <v>0</v>
      </c>
      <c r="C80" s="962">
        <f>[12]профосмотр!$G$34</f>
        <v>3.3250000000000003E-3</v>
      </c>
    </row>
    <row r="81" spans="1:3" ht="24" hidden="1" thickBot="1" x14ac:dyDescent="0.4">
      <c r="A81" s="958" t="s">
        <v>0</v>
      </c>
      <c r="B81" s="443">
        <f>SUM(B79:B80)</f>
        <v>25450</v>
      </c>
      <c r="C81" s="959">
        <f>SUM(C79:C80)</f>
        <v>4241.6699916666666</v>
      </c>
    </row>
    <row r="82" spans="1:3" ht="22.5" hidden="1" x14ac:dyDescent="0.3">
      <c r="A82" s="964" t="s">
        <v>339</v>
      </c>
      <c r="B82" s="446">
        <v>28600</v>
      </c>
      <c r="C82" s="965">
        <f>B82/1.2*0.2</f>
        <v>4766.666666666667</v>
      </c>
    </row>
    <row r="83" spans="1:3" ht="22.5" hidden="1" x14ac:dyDescent="0.3">
      <c r="A83" s="966" t="s">
        <v>1</v>
      </c>
      <c r="B83" s="967">
        <f>[12]профосмотр!$F$39</f>
        <v>0</v>
      </c>
      <c r="C83" s="968">
        <f>[12]профосмотр!$G$39</f>
        <v>3.3250000000000003E-3</v>
      </c>
    </row>
    <row r="84" spans="1:3" ht="24" hidden="1" thickBot="1" x14ac:dyDescent="0.4">
      <c r="A84" s="958" t="s">
        <v>0</v>
      </c>
      <c r="B84" s="443">
        <f>SUM(B82:B83)</f>
        <v>28600</v>
      </c>
      <c r="C84" s="959">
        <f>SUM(C82:C83)</f>
        <v>4766.6699916666666</v>
      </c>
    </row>
    <row r="85" spans="1:3" ht="22.5" hidden="1" x14ac:dyDescent="0.3">
      <c r="A85" s="954" t="s">
        <v>340</v>
      </c>
      <c r="B85" s="437">
        <v>8450</v>
      </c>
      <c r="C85" s="955">
        <f>B85/1.2*0.2</f>
        <v>1408.3333333333335</v>
      </c>
    </row>
    <row r="86" spans="1:3" ht="23.25" hidden="1" thickBot="1" x14ac:dyDescent="0.35">
      <c r="A86" s="960" t="s">
        <v>1</v>
      </c>
      <c r="B86" s="440">
        <f>[12]профосмотр!$F$65</f>
        <v>100</v>
      </c>
      <c r="C86" s="962">
        <f>[12]профосмотр!$G$65</f>
        <v>0</v>
      </c>
    </row>
    <row r="87" spans="1:3" ht="24" hidden="1" thickBot="1" x14ac:dyDescent="0.4">
      <c r="A87" s="958" t="s">
        <v>0</v>
      </c>
      <c r="B87" s="443">
        <f>SUM(B85:B86)</f>
        <v>8550</v>
      </c>
      <c r="C87" s="959">
        <f>SUM(C85:C86)</f>
        <v>1408.3333333333335</v>
      </c>
    </row>
    <row r="88" spans="1:3" ht="22.5" hidden="1" x14ac:dyDescent="0.3">
      <c r="A88" s="964" t="s">
        <v>341</v>
      </c>
      <c r="B88" s="446">
        <v>20050</v>
      </c>
      <c r="C88" s="965">
        <f>B88/1.2*0.2</f>
        <v>3341.6666666666674</v>
      </c>
    </row>
    <row r="89" spans="1:3" ht="22.5" hidden="1" x14ac:dyDescent="0.3">
      <c r="A89" s="966" t="s">
        <v>1</v>
      </c>
      <c r="B89" s="449">
        <f>[12]профосмотр!$F$69</f>
        <v>50</v>
      </c>
      <c r="C89" s="968">
        <f>[12]профосмотр!$G$69</f>
        <v>0</v>
      </c>
    </row>
    <row r="90" spans="1:3" ht="24" hidden="1" thickBot="1" x14ac:dyDescent="0.4">
      <c r="A90" s="958" t="s">
        <v>0</v>
      </c>
      <c r="B90" s="443">
        <f>SUM(B88:B89)</f>
        <v>20100</v>
      </c>
      <c r="C90" s="959">
        <f>SUM(C88:C89)</f>
        <v>3341.6666666666674</v>
      </c>
    </row>
    <row r="91" spans="1:3" ht="0.75" hidden="1" customHeight="1" x14ac:dyDescent="0.3">
      <c r="A91" s="954" t="s">
        <v>342</v>
      </c>
      <c r="B91" s="459">
        <f>[12]профосмотр!$B$75</f>
        <v>2000</v>
      </c>
      <c r="C91" s="955">
        <f>B91/1.2*0.2</f>
        <v>333.33333333333337</v>
      </c>
    </row>
    <row r="92" spans="1:3" ht="23.25" hidden="1" thickBot="1" x14ac:dyDescent="0.35">
      <c r="A92" s="960" t="s">
        <v>1</v>
      </c>
      <c r="B92" s="961">
        <f>[12]профосмотр!$F$75</f>
        <v>100</v>
      </c>
      <c r="C92" s="962">
        <f>[12]профосмотр!$G$75</f>
        <v>0</v>
      </c>
    </row>
    <row r="93" spans="1:3" ht="0.75" hidden="1" customHeight="1" thickBot="1" x14ac:dyDescent="0.4">
      <c r="A93" s="958" t="s">
        <v>0</v>
      </c>
      <c r="B93" s="443">
        <f>SUM(B91:B92)</f>
        <v>2100</v>
      </c>
      <c r="C93" s="959">
        <f>SUM(C91:C92)</f>
        <v>333.33333333333337</v>
      </c>
    </row>
    <row r="94" spans="1:3" ht="22.5" hidden="1" x14ac:dyDescent="0.3">
      <c r="A94" s="964" t="s">
        <v>343</v>
      </c>
      <c r="B94" s="446">
        <v>31850</v>
      </c>
      <c r="C94" s="965">
        <f>B94/1.2*0.2</f>
        <v>5308.3333333333339</v>
      </c>
    </row>
    <row r="95" spans="1:3" ht="22.5" hidden="1" x14ac:dyDescent="0.3">
      <c r="A95" s="966" t="s">
        <v>1</v>
      </c>
      <c r="B95" s="449">
        <f>[12]профосмотр!$F$79</f>
        <v>50</v>
      </c>
      <c r="C95" s="968">
        <f>[12]профосмотр!$G$79</f>
        <v>0</v>
      </c>
    </row>
    <row r="96" spans="1:3" ht="24" hidden="1" thickBot="1" x14ac:dyDescent="0.4">
      <c r="A96" s="958" t="s">
        <v>0</v>
      </c>
      <c r="B96" s="443">
        <f>SUM(B94:B95)</f>
        <v>31900</v>
      </c>
      <c r="C96" s="959">
        <f>SUM(C94:C95)</f>
        <v>5308.3333333333339</v>
      </c>
    </row>
    <row r="97" spans="1:3" ht="22.5" hidden="1" x14ac:dyDescent="0.3">
      <c r="A97" s="954" t="s">
        <v>344</v>
      </c>
      <c r="B97" s="437">
        <v>10750</v>
      </c>
      <c r="C97" s="955">
        <f>B97/1.2*0.2</f>
        <v>1791.666666666667</v>
      </c>
    </row>
    <row r="98" spans="1:3" ht="23.25" hidden="1" thickBot="1" x14ac:dyDescent="0.35">
      <c r="A98" s="960" t="s">
        <v>1</v>
      </c>
      <c r="B98" s="961"/>
      <c r="C98" s="962"/>
    </row>
    <row r="99" spans="1:3" ht="24" hidden="1" thickBot="1" x14ac:dyDescent="0.4">
      <c r="A99" s="958" t="s">
        <v>0</v>
      </c>
      <c r="B99" s="443">
        <f>SUM(B97:B98)</f>
        <v>10750</v>
      </c>
      <c r="C99" s="959">
        <f>SUM(C97:C98)</f>
        <v>1791.666666666667</v>
      </c>
    </row>
    <row r="100" spans="1:3" ht="22.5" hidden="1" x14ac:dyDescent="0.3">
      <c r="A100" s="954" t="s">
        <v>345</v>
      </c>
      <c r="B100" s="437">
        <v>38100</v>
      </c>
      <c r="C100" s="955">
        <f>B100/1.2*0.2</f>
        <v>6350</v>
      </c>
    </row>
    <row r="101" spans="1:3" ht="23.25" hidden="1" thickBot="1" x14ac:dyDescent="0.35">
      <c r="A101" s="960" t="s">
        <v>1</v>
      </c>
      <c r="B101" s="961"/>
      <c r="C101" s="962"/>
    </row>
    <row r="102" spans="1:3" ht="2.25" hidden="1" customHeight="1" thickBot="1" x14ac:dyDescent="0.4">
      <c r="A102" s="404" t="s">
        <v>0</v>
      </c>
      <c r="B102" s="407">
        <f>SUM(B100:B101)</f>
        <v>38100</v>
      </c>
      <c r="C102" s="959">
        <f>SUM(C100:C101)</f>
        <v>6350</v>
      </c>
    </row>
    <row r="103" spans="1:3" ht="22.5" hidden="1" x14ac:dyDescent="0.3">
      <c r="A103" s="390" t="s">
        <v>346</v>
      </c>
      <c r="B103" s="434"/>
      <c r="C103" s="969"/>
    </row>
    <row r="104" spans="1:3" ht="23.25" hidden="1" thickBot="1" x14ac:dyDescent="0.35">
      <c r="A104" s="394" t="s">
        <v>347</v>
      </c>
      <c r="B104" s="949">
        <v>43700</v>
      </c>
      <c r="C104" s="955"/>
    </row>
    <row r="105" spans="1:3" ht="23.25" hidden="1" thickBot="1" x14ac:dyDescent="0.35">
      <c r="A105" s="409" t="s">
        <v>1</v>
      </c>
      <c r="B105" s="440" t="e">
        <f>#REF!</f>
        <v>#REF!</v>
      </c>
      <c r="C105" s="970" t="e">
        <f>#REF!</f>
        <v>#REF!</v>
      </c>
    </row>
    <row r="106" spans="1:3" ht="24" hidden="1" thickBot="1" x14ac:dyDescent="0.4">
      <c r="A106" s="404" t="s">
        <v>0</v>
      </c>
      <c r="B106" s="443" t="e">
        <f>SUM(B104:B105)</f>
        <v>#REF!</v>
      </c>
      <c r="C106" s="959" t="e">
        <f>SUM(C104:C105)</f>
        <v>#REF!</v>
      </c>
    </row>
    <row r="107" spans="1:3" ht="22.5" hidden="1" x14ac:dyDescent="0.3">
      <c r="A107" s="417" t="s">
        <v>348</v>
      </c>
      <c r="B107" s="446">
        <v>116400</v>
      </c>
      <c r="C107" s="965"/>
    </row>
    <row r="108" spans="1:3" ht="22.5" hidden="1" x14ac:dyDescent="0.3">
      <c r="A108" s="422" t="s">
        <v>1</v>
      </c>
      <c r="B108" s="449" t="e">
        <f>#REF!</f>
        <v>#REF!</v>
      </c>
      <c r="C108" s="971" t="e">
        <f>#REF!</f>
        <v>#REF!</v>
      </c>
    </row>
    <row r="109" spans="1:3" ht="23.25" hidden="1" x14ac:dyDescent="0.35">
      <c r="A109" s="451" t="s">
        <v>0</v>
      </c>
      <c r="B109" s="454" t="e">
        <f>SUM(B107:B108)</f>
        <v>#REF!</v>
      </c>
      <c r="C109" s="972" t="e">
        <f>SUM(C107:C108)</f>
        <v>#REF!</v>
      </c>
    </row>
    <row r="110" spans="1:3" ht="22.5" hidden="1" x14ac:dyDescent="0.3">
      <c r="A110" s="394" t="s">
        <v>349</v>
      </c>
      <c r="B110" s="437">
        <v>68900</v>
      </c>
      <c r="C110" s="955"/>
    </row>
    <row r="111" spans="1:3" ht="23.25" hidden="1" thickBot="1" x14ac:dyDescent="0.35">
      <c r="A111" s="409" t="s">
        <v>1</v>
      </c>
      <c r="B111" s="440" t="e">
        <f>#REF!</f>
        <v>#REF!</v>
      </c>
      <c r="C111" s="970" t="e">
        <f>#REF!</f>
        <v>#REF!</v>
      </c>
    </row>
    <row r="112" spans="1:3" ht="24" hidden="1" thickBot="1" x14ac:dyDescent="0.4">
      <c r="A112" s="404" t="s">
        <v>0</v>
      </c>
      <c r="B112" s="443" t="e">
        <f>SUM(B110:B111)</f>
        <v>#REF!</v>
      </c>
      <c r="C112" s="959" t="e">
        <f>SUM(C110:C111)</f>
        <v>#REF!</v>
      </c>
    </row>
    <row r="113" spans="1:5" ht="22.5" hidden="1" x14ac:dyDescent="0.3">
      <c r="A113" s="417" t="s">
        <v>350</v>
      </c>
      <c r="B113" s="457">
        <f>[14]кальк.!$B$37</f>
        <v>243800</v>
      </c>
      <c r="C113" s="965"/>
    </row>
    <row r="114" spans="1:5" ht="22.5" hidden="1" x14ac:dyDescent="0.3">
      <c r="A114" s="422" t="s">
        <v>1</v>
      </c>
      <c r="B114" s="449" t="e">
        <f>#REF!</f>
        <v>#REF!</v>
      </c>
      <c r="C114" s="971" t="e">
        <f>#REF!</f>
        <v>#REF!</v>
      </c>
    </row>
    <row r="115" spans="1:5" ht="23.25" hidden="1" x14ac:dyDescent="0.35">
      <c r="A115" s="451" t="s">
        <v>0</v>
      </c>
      <c r="B115" s="454" t="e">
        <f>SUM(B113:B114)</f>
        <v>#REF!</v>
      </c>
      <c r="C115" s="972" t="e">
        <f>SUM(C113:C114)</f>
        <v>#REF!</v>
      </c>
    </row>
    <row r="116" spans="1:5" ht="22.5" hidden="1" x14ac:dyDescent="0.3">
      <c r="A116" s="394" t="s">
        <v>351</v>
      </c>
      <c r="B116" s="437">
        <v>128350</v>
      </c>
      <c r="C116" s="955"/>
    </row>
    <row r="117" spans="1:5" ht="23.25" hidden="1" thickBot="1" x14ac:dyDescent="0.35">
      <c r="A117" s="409" t="s">
        <v>1</v>
      </c>
      <c r="B117" s="440" t="e">
        <f>#REF!</f>
        <v>#REF!</v>
      </c>
      <c r="C117" s="970" t="e">
        <f>#REF!</f>
        <v>#REF!</v>
      </c>
    </row>
    <row r="118" spans="1:5" ht="24" hidden="1" thickBot="1" x14ac:dyDescent="0.4">
      <c r="A118" s="460" t="s">
        <v>0</v>
      </c>
      <c r="B118" s="463" t="e">
        <f>SUM(B116:B117)</f>
        <v>#REF!</v>
      </c>
      <c r="C118" s="973" t="e">
        <f>SUM(C116:C117)</f>
        <v>#REF!</v>
      </c>
    </row>
    <row r="119" spans="1:5" ht="22.5" hidden="1" x14ac:dyDescent="0.3">
      <c r="A119" s="417" t="s">
        <v>352</v>
      </c>
      <c r="B119" s="446">
        <v>32900</v>
      </c>
      <c r="C119" s="965"/>
    </row>
    <row r="120" spans="1:5" ht="22.5" hidden="1" x14ac:dyDescent="0.3">
      <c r="A120" s="422" t="s">
        <v>1</v>
      </c>
      <c r="B120" s="449" t="e">
        <f>#REF!</f>
        <v>#REF!</v>
      </c>
      <c r="C120" s="968" t="e">
        <f>#REF!</f>
        <v>#REF!</v>
      </c>
    </row>
    <row r="121" spans="1:5" ht="24" hidden="1" thickBot="1" x14ac:dyDescent="0.4">
      <c r="A121" s="404" t="s">
        <v>0</v>
      </c>
      <c r="B121" s="443" t="e">
        <f>SUM(B119:B120)</f>
        <v>#REF!</v>
      </c>
      <c r="C121" s="959" t="e">
        <f>SUM(C119:C120)</f>
        <v>#REF!</v>
      </c>
    </row>
    <row r="122" spans="1:5" ht="23.25" hidden="1" thickBot="1" x14ac:dyDescent="0.35">
      <c r="A122" s="974" t="s">
        <v>242</v>
      </c>
      <c r="B122" s="975"/>
      <c r="C122" s="976"/>
    </row>
    <row r="123" spans="1:5" ht="22.5" hidden="1" x14ac:dyDescent="0.3">
      <c r="A123" s="394" t="s">
        <v>241</v>
      </c>
      <c r="B123" s="977">
        <v>26.98</v>
      </c>
      <c r="C123" s="955"/>
    </row>
    <row r="124" spans="1:5" ht="23.25" hidden="1" thickBot="1" x14ac:dyDescent="0.35">
      <c r="A124" s="409" t="s">
        <v>1</v>
      </c>
      <c r="B124" s="415">
        <f>[15]УЗИ!H41</f>
        <v>0.16</v>
      </c>
      <c r="C124" s="962">
        <f>[15]УЗИ!I41</f>
        <v>0</v>
      </c>
    </row>
    <row r="125" spans="1:5" ht="24" hidden="1" thickBot="1" x14ac:dyDescent="0.4">
      <c r="A125" s="404" t="s">
        <v>0</v>
      </c>
      <c r="B125" s="978">
        <f>SUM(B123:B124)</f>
        <v>27.14</v>
      </c>
      <c r="C125" s="959">
        <f>SUM(C123:C124)</f>
        <v>0</v>
      </c>
    </row>
    <row r="126" spans="1:5" ht="26.25" hidden="1" customHeight="1" x14ac:dyDescent="0.4">
      <c r="A126" s="417" t="s">
        <v>240</v>
      </c>
      <c r="B126" s="979">
        <v>13.5</v>
      </c>
      <c r="C126" s="980"/>
      <c r="D126" s="981">
        <v>2</v>
      </c>
      <c r="E126" s="982"/>
    </row>
    <row r="127" spans="1:5" ht="22.5" hidden="1" x14ac:dyDescent="0.3">
      <c r="A127" s="422" t="s">
        <v>1</v>
      </c>
      <c r="B127" s="424">
        <f>[15]УЗИ!H155</f>
        <v>0.14000000000000001</v>
      </c>
      <c r="C127" s="983">
        <f>[15]УЗИ!I155</f>
        <v>0</v>
      </c>
    </row>
    <row r="128" spans="1:5" ht="24" hidden="1" thickBot="1" x14ac:dyDescent="0.4">
      <c r="A128" s="460" t="s">
        <v>0</v>
      </c>
      <c r="B128" s="984">
        <f>SUM(B126:B127)</f>
        <v>13.64</v>
      </c>
      <c r="C128" s="973">
        <f>SUM(C126:C127)</f>
        <v>0</v>
      </c>
    </row>
    <row r="129" spans="1:3" ht="22.5" hidden="1" x14ac:dyDescent="0.3">
      <c r="A129" s="394" t="s">
        <v>239</v>
      </c>
      <c r="B129" s="977">
        <v>5.41</v>
      </c>
      <c r="C129" s="955"/>
    </row>
    <row r="130" spans="1:3" ht="23.25" hidden="1" thickBot="1" x14ac:dyDescent="0.35">
      <c r="A130" s="409" t="s">
        <v>1</v>
      </c>
      <c r="B130" s="415">
        <f>[15]УЗИ!H60</f>
        <v>0.13</v>
      </c>
      <c r="C130" s="962">
        <f>[15]УЗИ!I60</f>
        <v>0</v>
      </c>
    </row>
    <row r="131" spans="1:3" ht="24" hidden="1" thickBot="1" x14ac:dyDescent="0.4">
      <c r="A131" s="460" t="s">
        <v>0</v>
      </c>
      <c r="B131" s="984">
        <f>SUM(B129:B130)</f>
        <v>5.54</v>
      </c>
      <c r="C131" s="973">
        <f>SUM(C129:C130)</f>
        <v>0</v>
      </c>
    </row>
    <row r="132" spans="1:3" ht="22.5" hidden="1" x14ac:dyDescent="0.3">
      <c r="A132" s="417" t="s">
        <v>238</v>
      </c>
      <c r="B132" s="985">
        <v>8.1</v>
      </c>
      <c r="C132" s="965"/>
    </row>
    <row r="133" spans="1:3" ht="22.5" hidden="1" x14ac:dyDescent="0.3">
      <c r="A133" s="422" t="s">
        <v>1</v>
      </c>
      <c r="B133" s="427">
        <f>[15]УЗИ!H70</f>
        <v>0.14000000000000001</v>
      </c>
      <c r="C133" s="968">
        <f>[15]УЗИ!I70</f>
        <v>0</v>
      </c>
    </row>
    <row r="134" spans="1:3" ht="24" hidden="1" thickBot="1" x14ac:dyDescent="0.4">
      <c r="A134" s="460" t="s">
        <v>0</v>
      </c>
      <c r="B134" s="986">
        <f>SUM(B132:B133)</f>
        <v>8.24</v>
      </c>
      <c r="C134" s="973">
        <f>SUM(C132:C133)</f>
        <v>0</v>
      </c>
    </row>
    <row r="135" spans="1:3" ht="22.5" hidden="1" x14ac:dyDescent="0.3">
      <c r="A135" s="394" t="s">
        <v>237</v>
      </c>
      <c r="B135" s="977">
        <v>8.1</v>
      </c>
      <c r="C135" s="955"/>
    </row>
    <row r="136" spans="1:3" ht="23.25" hidden="1" thickBot="1" x14ac:dyDescent="0.35">
      <c r="A136" s="422" t="s">
        <v>1</v>
      </c>
      <c r="B136" s="415">
        <f>[15]УЗИ!H79</f>
        <v>0.13</v>
      </c>
      <c r="C136" s="962">
        <f>[15]УЗИ!I79</f>
        <v>0</v>
      </c>
    </row>
    <row r="137" spans="1:3" ht="24" hidden="1" thickBot="1" x14ac:dyDescent="0.4">
      <c r="A137" s="460" t="s">
        <v>0</v>
      </c>
      <c r="B137" s="986">
        <f>SUM(B135:B136)</f>
        <v>8.23</v>
      </c>
      <c r="C137" s="973">
        <f>SUM(C135:C136)</f>
        <v>0</v>
      </c>
    </row>
    <row r="138" spans="1:3" ht="22.5" hidden="1" x14ac:dyDescent="0.3">
      <c r="A138" s="417" t="s">
        <v>236</v>
      </c>
      <c r="B138" s="985">
        <v>8.1</v>
      </c>
      <c r="C138" s="965"/>
    </row>
    <row r="139" spans="1:3" ht="22.5" hidden="1" x14ac:dyDescent="0.3">
      <c r="A139" s="422" t="s">
        <v>1</v>
      </c>
      <c r="B139" s="427">
        <f>[15]УЗИ!H89</f>
        <v>0.13</v>
      </c>
      <c r="C139" s="968">
        <f>[15]УЗИ!I89</f>
        <v>0</v>
      </c>
    </row>
    <row r="140" spans="1:3" ht="24" hidden="1" thickBot="1" x14ac:dyDescent="0.4">
      <c r="A140" s="460" t="s">
        <v>0</v>
      </c>
      <c r="B140" s="984">
        <f>SUM(B138:B139)</f>
        <v>8.23</v>
      </c>
      <c r="C140" s="973">
        <f>SUM(C138:C139)</f>
        <v>0</v>
      </c>
    </row>
    <row r="141" spans="1:3" ht="42" hidden="1" customHeight="1" x14ac:dyDescent="0.3">
      <c r="A141" s="987" t="s">
        <v>235</v>
      </c>
      <c r="B141" s="988">
        <v>16.25</v>
      </c>
      <c r="C141" s="955"/>
    </row>
    <row r="142" spans="1:3" ht="23.25" hidden="1" customHeight="1" thickBot="1" x14ac:dyDescent="0.35">
      <c r="A142" s="409" t="s">
        <v>1</v>
      </c>
      <c r="B142" s="989">
        <f>[15]УЗИ!H98</f>
        <v>0.16</v>
      </c>
      <c r="C142" s="962">
        <f>[15]УЗИ!I98</f>
        <v>0</v>
      </c>
    </row>
    <row r="143" spans="1:3" ht="23.25" hidden="1" customHeight="1" thickBot="1" x14ac:dyDescent="0.4">
      <c r="A143" s="404" t="s">
        <v>0</v>
      </c>
      <c r="B143" s="990">
        <f>SUM(B141:B142)</f>
        <v>16.41</v>
      </c>
      <c r="C143" s="959">
        <f>SUM(C141:C142)</f>
        <v>0</v>
      </c>
    </row>
    <row r="144" spans="1:3" ht="22.5" hidden="1" x14ac:dyDescent="0.3">
      <c r="A144" s="417" t="s">
        <v>234</v>
      </c>
      <c r="B144" s="985">
        <v>13.5</v>
      </c>
      <c r="C144" s="965"/>
    </row>
    <row r="145" spans="1:3" ht="22.5" hidden="1" x14ac:dyDescent="0.3">
      <c r="A145" s="422" t="s">
        <v>1</v>
      </c>
      <c r="B145" s="427">
        <f>[15]УЗИ!H107</f>
        <v>0.14000000000000001</v>
      </c>
      <c r="C145" s="968">
        <f>[15]УЗИ!I107</f>
        <v>0</v>
      </c>
    </row>
    <row r="146" spans="1:3" ht="24" hidden="1" thickBot="1" x14ac:dyDescent="0.4">
      <c r="A146" s="460" t="s">
        <v>0</v>
      </c>
      <c r="B146" s="984">
        <f>SUM(B144:B145)</f>
        <v>13.64</v>
      </c>
      <c r="C146" s="973">
        <f>SUM(C144:C145)</f>
        <v>0</v>
      </c>
    </row>
    <row r="147" spans="1:3" ht="40.5" hidden="1" x14ac:dyDescent="0.3">
      <c r="A147" s="987" t="s">
        <v>233</v>
      </c>
      <c r="B147" s="988">
        <v>13.5</v>
      </c>
      <c r="C147" s="955"/>
    </row>
    <row r="148" spans="1:3" ht="23.25" hidden="1" thickBot="1" x14ac:dyDescent="0.35">
      <c r="A148" s="409" t="s">
        <v>1</v>
      </c>
      <c r="B148" s="989">
        <f>[15]УЗИ!H116</f>
        <v>0.14000000000000001</v>
      </c>
      <c r="C148" s="962">
        <f>[15]УЗИ!I116</f>
        <v>0</v>
      </c>
    </row>
    <row r="149" spans="1:3" ht="24" hidden="1" thickBot="1" x14ac:dyDescent="0.4">
      <c r="A149" s="404" t="s">
        <v>0</v>
      </c>
      <c r="B149" s="978">
        <f>SUM(B147:B148)</f>
        <v>13.64</v>
      </c>
      <c r="C149" s="959">
        <f>SUM(C147:C148)</f>
        <v>0</v>
      </c>
    </row>
    <row r="150" spans="1:3" ht="22.5" hidden="1" x14ac:dyDescent="0.3">
      <c r="A150" s="417" t="s">
        <v>232</v>
      </c>
      <c r="B150" s="988">
        <v>13.5</v>
      </c>
      <c r="C150" s="965"/>
    </row>
    <row r="151" spans="1:3" ht="22.5" hidden="1" x14ac:dyDescent="0.3">
      <c r="A151" s="422" t="s">
        <v>1</v>
      </c>
      <c r="B151" s="427">
        <f>[15]УЗИ!H126</f>
        <v>0.13</v>
      </c>
      <c r="C151" s="971">
        <f>[15]УЗИ!I126</f>
        <v>0</v>
      </c>
    </row>
    <row r="152" spans="1:3" ht="24" hidden="1" thickBot="1" x14ac:dyDescent="0.4">
      <c r="A152" s="460" t="s">
        <v>0</v>
      </c>
      <c r="B152" s="984">
        <f>SUM(B150:B151)</f>
        <v>13.63</v>
      </c>
      <c r="C152" s="973">
        <f>SUM(C150:C151)</f>
        <v>0</v>
      </c>
    </row>
    <row r="153" spans="1:3" ht="22.5" hidden="1" x14ac:dyDescent="0.3">
      <c r="A153" s="394" t="s">
        <v>231</v>
      </c>
      <c r="B153" s="977">
        <v>5.41</v>
      </c>
      <c r="C153" s="955"/>
    </row>
    <row r="154" spans="1:3" ht="23.25" hidden="1" thickBot="1" x14ac:dyDescent="0.35">
      <c r="A154" s="409" t="s">
        <v>1</v>
      </c>
      <c r="B154" s="415">
        <f>[15]УЗИ!H135</f>
        <v>0.13</v>
      </c>
      <c r="C154" s="970">
        <f>[15]УЗИ!I135</f>
        <v>0</v>
      </c>
    </row>
    <row r="155" spans="1:3" ht="24" hidden="1" thickBot="1" x14ac:dyDescent="0.4">
      <c r="A155" s="404" t="s">
        <v>0</v>
      </c>
      <c r="B155" s="978">
        <f>SUM(B153:B154)</f>
        <v>5.54</v>
      </c>
      <c r="C155" s="959">
        <f>SUM(C153:C154)</f>
        <v>0</v>
      </c>
    </row>
    <row r="156" spans="1:3" ht="22.5" hidden="1" x14ac:dyDescent="0.3">
      <c r="A156" s="417" t="s">
        <v>230</v>
      </c>
      <c r="B156" s="985">
        <v>10.8</v>
      </c>
      <c r="C156" s="965"/>
    </row>
    <row r="157" spans="1:3" ht="22.5" hidden="1" x14ac:dyDescent="0.3">
      <c r="A157" s="422" t="s">
        <v>1</v>
      </c>
      <c r="B157" s="427">
        <f>[15]УЗИ!H145</f>
        <v>0.14000000000000001</v>
      </c>
      <c r="C157" s="968">
        <f>[15]УЗИ!I145</f>
        <v>0</v>
      </c>
    </row>
    <row r="158" spans="1:3" ht="24" hidden="1" thickBot="1" x14ac:dyDescent="0.4">
      <c r="A158" s="460" t="s">
        <v>0</v>
      </c>
      <c r="B158" s="984">
        <f>SUM(B156:B157)</f>
        <v>10.940000000000001</v>
      </c>
      <c r="C158" s="973">
        <f>SUM(C156:C157)</f>
        <v>0</v>
      </c>
    </row>
    <row r="159" spans="1:3" ht="22.5" hidden="1" x14ac:dyDescent="0.3">
      <c r="A159" s="394" t="s">
        <v>229</v>
      </c>
      <c r="B159" s="977">
        <v>24.28</v>
      </c>
      <c r="C159" s="955"/>
    </row>
    <row r="160" spans="1:3" ht="23.25" hidden="1" thickBot="1" x14ac:dyDescent="0.35">
      <c r="A160" s="409" t="s">
        <v>1</v>
      </c>
      <c r="B160" s="415">
        <f>[15]УЗИ!H169</f>
        <v>0.14000000000000001</v>
      </c>
      <c r="C160" s="962">
        <f>[15]УЗИ!I169</f>
        <v>0</v>
      </c>
    </row>
    <row r="161" spans="1:3" ht="24" hidden="1" thickBot="1" x14ac:dyDescent="0.4">
      <c r="A161" s="404" t="s">
        <v>0</v>
      </c>
      <c r="B161" s="978">
        <f>SUM(B159:B160)</f>
        <v>24.42</v>
      </c>
      <c r="C161" s="959">
        <f>SUM(C159:C160)</f>
        <v>0</v>
      </c>
    </row>
    <row r="162" spans="1:3" ht="60.75" hidden="1" x14ac:dyDescent="0.3">
      <c r="A162" s="991" t="s">
        <v>361</v>
      </c>
      <c r="B162" s="992">
        <v>21.59</v>
      </c>
      <c r="C162" s="965"/>
    </row>
    <row r="163" spans="1:3" ht="22.5" hidden="1" x14ac:dyDescent="0.3">
      <c r="A163" s="422" t="s">
        <v>1</v>
      </c>
      <c r="B163" s="993">
        <f>[15]УЗИ!H270</f>
        <v>0.14000000000000001</v>
      </c>
      <c r="C163" s="968">
        <f>[15]УЗИ!I270</f>
        <v>0</v>
      </c>
    </row>
    <row r="164" spans="1:3" ht="24" hidden="1" thickBot="1" x14ac:dyDescent="0.4">
      <c r="A164" s="460" t="s">
        <v>0</v>
      </c>
      <c r="B164" s="984">
        <f>SUM(B162:B163)</f>
        <v>21.73</v>
      </c>
      <c r="C164" s="973">
        <f>SUM(C162:C163)</f>
        <v>0</v>
      </c>
    </row>
    <row r="165" spans="1:3" ht="81.75" hidden="1" x14ac:dyDescent="0.35">
      <c r="A165" s="994" t="s">
        <v>363</v>
      </c>
      <c r="B165" s="995">
        <f>[16]калькуляция!$B$34</f>
        <v>124150</v>
      </c>
      <c r="C165" s="955"/>
    </row>
    <row r="166" spans="1:3" ht="24" hidden="1" thickBot="1" x14ac:dyDescent="0.4">
      <c r="A166" s="996"/>
      <c r="B166" s="997">
        <f>[16]калькуляция!$F$34</f>
        <v>550</v>
      </c>
      <c r="C166" s="962"/>
    </row>
    <row r="167" spans="1:3" ht="40.5" hidden="1" x14ac:dyDescent="0.3">
      <c r="A167" s="991" t="s">
        <v>364</v>
      </c>
      <c r="B167" s="998">
        <f>[17]калькуляция!$B$31</f>
        <v>82800</v>
      </c>
      <c r="C167" s="965"/>
    </row>
    <row r="168" spans="1:3" ht="22.5" hidden="1" x14ac:dyDescent="0.3">
      <c r="A168" s="422" t="s">
        <v>1</v>
      </c>
      <c r="B168" s="999">
        <f>[17]калькуляция!$F$31</f>
        <v>1500</v>
      </c>
      <c r="C168" s="968">
        <f>[17]калькуляция!$G$31</f>
        <v>6.8650000000000002</v>
      </c>
    </row>
    <row r="169" spans="1:3" ht="18" hidden="1" customHeight="1" thickBot="1" x14ac:dyDescent="0.4">
      <c r="A169" s="460" t="s">
        <v>0</v>
      </c>
      <c r="B169" s="1000">
        <f>SUM(B167:B168)</f>
        <v>84300</v>
      </c>
      <c r="C169" s="973">
        <f>SUM(C167:C168)</f>
        <v>6.8650000000000002</v>
      </c>
    </row>
    <row r="170" spans="1:3" ht="38.25" hidden="1" customHeight="1" x14ac:dyDescent="0.3">
      <c r="A170" s="1001" t="s">
        <v>365</v>
      </c>
      <c r="B170" s="1002">
        <f>[17]калькуляция!$B$22</f>
        <v>82800</v>
      </c>
      <c r="C170" s="955"/>
    </row>
    <row r="171" spans="1:3" ht="22.5" hidden="1" x14ac:dyDescent="0.3">
      <c r="A171" s="422" t="s">
        <v>1</v>
      </c>
      <c r="B171" s="999">
        <f>[17]калькуляция!$F$22</f>
        <v>1500</v>
      </c>
      <c r="C171" s="968">
        <f>[17]калькуляция!$G$22</f>
        <v>6.8650000000000002</v>
      </c>
    </row>
    <row r="172" spans="1:3" ht="21" hidden="1" customHeight="1" thickBot="1" x14ac:dyDescent="0.4">
      <c r="A172" s="1003" t="s">
        <v>0</v>
      </c>
      <c r="B172" s="1004">
        <f>SUM(B170:B171)</f>
        <v>84300</v>
      </c>
      <c r="C172" s="1005">
        <f>SUM(C170:C171)</f>
        <v>6.8650000000000002</v>
      </c>
    </row>
    <row r="173" spans="1:3" ht="114.75" hidden="1" customHeight="1" x14ac:dyDescent="0.4">
      <c r="A173" s="170" t="s">
        <v>226</v>
      </c>
      <c r="B173" s="1006">
        <v>21.59</v>
      </c>
      <c r="C173" s="1007"/>
    </row>
    <row r="174" spans="1:3" ht="31.5" hidden="1" customHeight="1" thickBot="1" x14ac:dyDescent="0.45">
      <c r="A174" s="10" t="s">
        <v>1</v>
      </c>
      <c r="B174" s="1006">
        <v>0.31</v>
      </c>
      <c r="C174" s="1007"/>
    </row>
    <row r="175" spans="1:3" ht="33" hidden="1" customHeight="1" thickBot="1" x14ac:dyDescent="0.4">
      <c r="A175" s="549" t="s">
        <v>0</v>
      </c>
      <c r="B175" s="984">
        <f>SUM(B173:B174)</f>
        <v>21.9</v>
      </c>
      <c r="C175" s="973">
        <f>SUM(C173:C174)</f>
        <v>0</v>
      </c>
    </row>
    <row r="176" spans="1:3" ht="105.75" hidden="1" customHeight="1" x14ac:dyDescent="0.4">
      <c r="A176" s="218" t="s">
        <v>225</v>
      </c>
      <c r="B176" s="1006">
        <v>16.190000000000001</v>
      </c>
      <c r="C176" s="1007"/>
    </row>
    <row r="177" spans="1:5" ht="32.25" hidden="1" customHeight="1" thickBot="1" x14ac:dyDescent="0.45">
      <c r="A177" s="10" t="s">
        <v>1</v>
      </c>
      <c r="B177" s="1006">
        <v>0.31</v>
      </c>
      <c r="C177" s="1007"/>
    </row>
    <row r="178" spans="1:5" ht="21" hidden="1" customHeight="1" thickBot="1" x14ac:dyDescent="0.4">
      <c r="A178" s="7" t="s">
        <v>0</v>
      </c>
      <c r="B178" s="984">
        <f>SUM(B176:B177)</f>
        <v>16.5</v>
      </c>
      <c r="C178" s="973">
        <f>SUM(C176:C177)</f>
        <v>0</v>
      </c>
    </row>
    <row r="179" spans="1:5" ht="21" hidden="1" customHeight="1" x14ac:dyDescent="0.35">
      <c r="A179" s="112"/>
      <c r="B179" s="1006"/>
      <c r="C179" s="1007"/>
    </row>
    <row r="180" spans="1:5" ht="21" hidden="1" customHeight="1" x14ac:dyDescent="0.35">
      <c r="A180" s="112"/>
      <c r="B180" s="1006"/>
      <c r="C180" s="1007"/>
    </row>
    <row r="181" spans="1:5" ht="21" hidden="1" customHeight="1" x14ac:dyDescent="0.35">
      <c r="A181" s="112"/>
      <c r="B181" s="1006"/>
      <c r="C181" s="1007"/>
    </row>
    <row r="182" spans="1:5" ht="23.25" hidden="1" customHeight="1" thickBot="1" x14ac:dyDescent="0.4">
      <c r="A182" s="390" t="s">
        <v>224</v>
      </c>
      <c r="B182" s="392"/>
      <c r="C182" s="969"/>
      <c r="D182" s="1008">
        <v>3</v>
      </c>
      <c r="E182" s="1009"/>
    </row>
    <row r="183" spans="1:5" ht="22.5" hidden="1" x14ac:dyDescent="0.3">
      <c r="A183" s="1010" t="s">
        <v>223</v>
      </c>
      <c r="B183" s="977">
        <v>18.84</v>
      </c>
      <c r="C183" s="955"/>
    </row>
    <row r="184" spans="1:5" ht="23.25" hidden="1" thickBot="1" x14ac:dyDescent="0.35">
      <c r="A184" s="409" t="s">
        <v>1</v>
      </c>
      <c r="B184" s="415">
        <f>[15]УЗИ!H176</f>
        <v>0.27</v>
      </c>
      <c r="C184" s="962">
        <f>[15]УЗИ!I176</f>
        <v>0.02</v>
      </c>
    </row>
    <row r="185" spans="1:5" ht="24" hidden="1" thickBot="1" x14ac:dyDescent="0.4">
      <c r="A185" s="404" t="s">
        <v>0</v>
      </c>
      <c r="B185" s="978">
        <f>SUM(B183:B184)</f>
        <v>19.11</v>
      </c>
      <c r="C185" s="959">
        <f>SUM(C183:C184)</f>
        <v>0.02</v>
      </c>
    </row>
    <row r="186" spans="1:5" ht="19.5" hidden="1" customHeight="1" x14ac:dyDescent="0.3">
      <c r="A186" s="417" t="s">
        <v>367</v>
      </c>
      <c r="B186" s="1011">
        <f>18350+3750</f>
        <v>22100</v>
      </c>
      <c r="C186" s="965"/>
    </row>
    <row r="187" spans="1:5" ht="19.5" hidden="1" customHeight="1" thickBot="1" x14ac:dyDescent="0.35">
      <c r="A187" s="422" t="s">
        <v>1</v>
      </c>
      <c r="B187" s="1012">
        <f>[15]УЗИ!H186</f>
        <v>0.16</v>
      </c>
      <c r="C187" s="968">
        <f>[15]УЗИ!I186</f>
        <v>0.01</v>
      </c>
    </row>
    <row r="188" spans="1:5" ht="19.5" hidden="1" customHeight="1" thickBot="1" x14ac:dyDescent="0.4">
      <c r="A188" s="460" t="s">
        <v>0</v>
      </c>
      <c r="B188" s="984">
        <f>SUM(B186:B187)</f>
        <v>22100.16</v>
      </c>
      <c r="C188" s="973">
        <f>SUM(C186:C187)</f>
        <v>0.01</v>
      </c>
    </row>
    <row r="189" spans="1:5" ht="19.5" hidden="1" customHeight="1" x14ac:dyDescent="0.3">
      <c r="A189" s="394" t="s">
        <v>368</v>
      </c>
      <c r="B189" s="1013">
        <v>21850</v>
      </c>
      <c r="C189" s="955"/>
    </row>
    <row r="190" spans="1:5" ht="19.5" hidden="1" customHeight="1" thickBot="1" x14ac:dyDescent="0.35">
      <c r="A190" s="409" t="s">
        <v>1</v>
      </c>
      <c r="B190" s="1014">
        <f>[15]УЗИ!H197</f>
        <v>0.18</v>
      </c>
      <c r="C190" s="962">
        <f>[15]УЗИ!I197</f>
        <v>0.01</v>
      </c>
    </row>
    <row r="191" spans="1:5" ht="19.5" hidden="1" customHeight="1" thickBot="1" x14ac:dyDescent="0.4">
      <c r="A191" s="404" t="s">
        <v>0</v>
      </c>
      <c r="B191" s="978">
        <f>SUM(B189:B190)</f>
        <v>21850.18</v>
      </c>
      <c r="C191" s="959">
        <f>SUM(C189:C190)</f>
        <v>0.01</v>
      </c>
    </row>
    <row r="192" spans="1:5" ht="19.5" hidden="1" customHeight="1" x14ac:dyDescent="0.3">
      <c r="A192" s="1015" t="s">
        <v>219</v>
      </c>
      <c r="B192" s="985">
        <v>4.68</v>
      </c>
      <c r="C192" s="965"/>
    </row>
    <row r="193" spans="1:3" ht="25.5" hidden="1" customHeight="1" thickBot="1" x14ac:dyDescent="0.35">
      <c r="A193" s="422" t="s">
        <v>1</v>
      </c>
      <c r="B193" s="427">
        <f>[15]УЗИ!H237</f>
        <v>0.1</v>
      </c>
      <c r="C193" s="968">
        <f>[15]УЗИ!I204</f>
        <v>0.01</v>
      </c>
    </row>
    <row r="194" spans="1:3" ht="25.5" hidden="1" customHeight="1" thickBot="1" x14ac:dyDescent="0.4">
      <c r="A194" s="460" t="s">
        <v>0</v>
      </c>
      <c r="B194" s="984">
        <f>SUM(B192:B193)</f>
        <v>4.7799999999999994</v>
      </c>
      <c r="C194" s="973">
        <f>SUM(C192:C193)</f>
        <v>0.01</v>
      </c>
    </row>
    <row r="195" spans="1:3" ht="25.5" hidden="1" customHeight="1" x14ac:dyDescent="0.3">
      <c r="A195" s="1010" t="s">
        <v>221</v>
      </c>
      <c r="B195" s="977">
        <v>30.87</v>
      </c>
      <c r="C195" s="955"/>
    </row>
    <row r="196" spans="1:3" ht="21" hidden="1" customHeight="1" thickBot="1" x14ac:dyDescent="0.35">
      <c r="A196" s="409" t="s">
        <v>1</v>
      </c>
      <c r="B196" s="415">
        <f>[15]УЗИ!H212</f>
        <v>1.99</v>
      </c>
      <c r="C196" s="962">
        <f>[15]УЗИ!I212</f>
        <v>0.19</v>
      </c>
    </row>
    <row r="197" spans="1:3" ht="24" hidden="1" customHeight="1" thickBot="1" x14ac:dyDescent="0.4">
      <c r="A197" s="404" t="s">
        <v>0</v>
      </c>
      <c r="B197" s="978">
        <f>SUM(B195:B196)</f>
        <v>32.86</v>
      </c>
      <c r="C197" s="959">
        <f>SUM(C195:C196)</f>
        <v>0.19</v>
      </c>
    </row>
    <row r="198" spans="1:3" ht="19.5" hidden="1" customHeight="1" x14ac:dyDescent="0.3">
      <c r="A198" s="417" t="s">
        <v>486</v>
      </c>
      <c r="B198" s="1011">
        <v>24350</v>
      </c>
      <c r="C198" s="965"/>
    </row>
    <row r="199" spans="1:3" ht="19.5" hidden="1" customHeight="1" thickBot="1" x14ac:dyDescent="0.35">
      <c r="A199" s="422" t="s">
        <v>1</v>
      </c>
      <c r="B199" s="1012">
        <f>[15]УЗИ!H220</f>
        <v>0.11</v>
      </c>
      <c r="C199" s="968">
        <f>[15]УЗИ!I220</f>
        <v>0.01</v>
      </c>
    </row>
    <row r="200" spans="1:3" ht="19.5" hidden="1" customHeight="1" thickBot="1" x14ac:dyDescent="0.4">
      <c r="A200" s="460" t="s">
        <v>0</v>
      </c>
      <c r="B200" s="984">
        <f>SUM(B198:B199)</f>
        <v>24350.11</v>
      </c>
      <c r="C200" s="973">
        <f>SUM(C198:C199)</f>
        <v>0.01</v>
      </c>
    </row>
    <row r="201" spans="1:3" ht="19.5" hidden="1" customHeight="1" x14ac:dyDescent="0.3">
      <c r="A201" s="394" t="s">
        <v>219</v>
      </c>
      <c r="B201" s="1016">
        <v>4.22</v>
      </c>
      <c r="C201" s="955"/>
    </row>
    <row r="202" spans="1:3" ht="19.5" hidden="1" customHeight="1" thickBot="1" x14ac:dyDescent="0.35">
      <c r="A202" s="409" t="s">
        <v>1</v>
      </c>
      <c r="B202" s="415">
        <f>[15]УЗИ!H237</f>
        <v>0.1</v>
      </c>
      <c r="C202" s="962">
        <f>[15]УЗИ!I237</f>
        <v>0.01</v>
      </c>
    </row>
    <row r="203" spans="1:3" ht="19.5" hidden="1" customHeight="1" thickBot="1" x14ac:dyDescent="0.4">
      <c r="A203" s="404" t="s">
        <v>0</v>
      </c>
      <c r="B203" s="978">
        <f>SUM(B201:B202)</f>
        <v>4.3199999999999994</v>
      </c>
      <c r="C203" s="959">
        <f>SUM(C201:C202)</f>
        <v>0.01</v>
      </c>
    </row>
    <row r="204" spans="1:3" ht="19.5" hidden="1" customHeight="1" x14ac:dyDescent="0.3">
      <c r="A204" s="394" t="s">
        <v>374</v>
      </c>
      <c r="B204" s="1013">
        <v>81000</v>
      </c>
      <c r="C204" s="955"/>
    </row>
    <row r="205" spans="1:3" ht="19.5" hidden="1" customHeight="1" x14ac:dyDescent="0.3">
      <c r="A205" s="422" t="s">
        <v>1</v>
      </c>
      <c r="B205" s="1012">
        <f>[15]УЗИ!H244</f>
        <v>0.19</v>
      </c>
      <c r="C205" s="968">
        <f>[15]УЗИ!I244</f>
        <v>0.02</v>
      </c>
    </row>
    <row r="206" spans="1:3" ht="19.5" hidden="1" customHeight="1" thickBot="1" x14ac:dyDescent="0.4">
      <c r="A206" s="736" t="s">
        <v>0</v>
      </c>
      <c r="B206" s="833">
        <f>SUM(B204:B205)</f>
        <v>81000.19</v>
      </c>
      <c r="C206" s="1017">
        <f>SUM(C204:C205)</f>
        <v>0.02</v>
      </c>
    </row>
    <row r="207" spans="1:3" ht="19.5" hidden="1" customHeight="1" x14ac:dyDescent="0.3">
      <c r="A207" s="1010" t="s">
        <v>487</v>
      </c>
      <c r="B207" s="977">
        <v>30.87</v>
      </c>
      <c r="C207" s="955"/>
    </row>
    <row r="208" spans="1:3" ht="19.5" hidden="1" customHeight="1" thickBot="1" x14ac:dyDescent="0.35">
      <c r="A208" s="409" t="s">
        <v>1</v>
      </c>
      <c r="B208" s="415">
        <f>[15]УЗИ!H226</f>
        <v>0.28000000000000003</v>
      </c>
      <c r="C208" s="962">
        <f>[15]УЗИ!I226</f>
        <v>0.03</v>
      </c>
    </row>
    <row r="209" spans="1:3" ht="19.5" hidden="1" customHeight="1" thickBot="1" x14ac:dyDescent="0.4">
      <c r="A209" s="404" t="s">
        <v>0</v>
      </c>
      <c r="B209" s="978">
        <f>SUM(B207:B208)</f>
        <v>31.150000000000002</v>
      </c>
      <c r="C209" s="959">
        <f>SUM(C207:C208)</f>
        <v>0.03</v>
      </c>
    </row>
    <row r="210" spans="1:3" ht="19.5" hidden="1" customHeight="1" x14ac:dyDescent="0.3">
      <c r="A210" s="1015" t="s">
        <v>218</v>
      </c>
      <c r="B210" s="985">
        <v>21.66</v>
      </c>
      <c r="C210" s="965"/>
    </row>
    <row r="211" spans="1:3" ht="19.5" hidden="1" customHeight="1" thickBot="1" x14ac:dyDescent="0.35">
      <c r="A211" s="409" t="s">
        <v>1</v>
      </c>
      <c r="B211" s="415">
        <f>[15]УЗИ!H251</f>
        <v>0.27</v>
      </c>
      <c r="C211" s="962">
        <f>[15]УЗИ!I251</f>
        <v>0.02</v>
      </c>
    </row>
    <row r="212" spans="1:3" ht="26.25" hidden="1" customHeight="1" thickBot="1" x14ac:dyDescent="0.4">
      <c r="A212" s="736" t="s">
        <v>0</v>
      </c>
      <c r="B212" s="833">
        <f>SUM(B210:B211)</f>
        <v>21.93</v>
      </c>
      <c r="C212" s="1017">
        <f>SUM(C210:C211)</f>
        <v>0.02</v>
      </c>
    </row>
    <row r="213" spans="1:3" ht="20.25" hidden="1" customHeight="1" x14ac:dyDescent="0.3">
      <c r="A213" s="1015" t="s">
        <v>217</v>
      </c>
      <c r="B213" s="985">
        <v>5.35</v>
      </c>
      <c r="C213" s="965"/>
    </row>
    <row r="214" spans="1:3" ht="24" hidden="1" customHeight="1" x14ac:dyDescent="0.3">
      <c r="A214" s="422" t="s">
        <v>1</v>
      </c>
      <c r="B214" s="427">
        <f>[15]УЗИ!H260</f>
        <v>0.73</v>
      </c>
      <c r="C214" s="968">
        <f>[15]УЗИ!I260</f>
        <v>0.06</v>
      </c>
    </row>
    <row r="215" spans="1:3" ht="27" hidden="1" customHeight="1" thickBot="1" x14ac:dyDescent="0.4">
      <c r="A215" s="736" t="s">
        <v>0</v>
      </c>
      <c r="B215" s="833">
        <f>SUM(B213:B214)</f>
        <v>6.08</v>
      </c>
      <c r="C215" s="1017">
        <f>SUM(C213:C214)</f>
        <v>0.06</v>
      </c>
    </row>
    <row r="216" spans="1:3" ht="39.75" hidden="1" customHeight="1" x14ac:dyDescent="0.35">
      <c r="A216" s="1018" t="s">
        <v>216</v>
      </c>
      <c r="B216" s="1019">
        <v>19.16</v>
      </c>
      <c r="C216" s="1020"/>
    </row>
    <row r="217" spans="1:3" ht="20.25" hidden="1" customHeight="1" x14ac:dyDescent="0.3">
      <c r="A217" s="1021" t="s">
        <v>1</v>
      </c>
      <c r="B217" s="1022">
        <f>[15]УЗИ!H279</f>
        <v>0.77</v>
      </c>
      <c r="C217" s="1023">
        <f>[15]УЗИ!I279</f>
        <v>7.0000000000000007E-2</v>
      </c>
    </row>
    <row r="218" spans="1:3" ht="20.25" hidden="1" customHeight="1" thickBot="1" x14ac:dyDescent="0.4">
      <c r="A218" s="404" t="s">
        <v>0</v>
      </c>
      <c r="B218" s="978">
        <f>SUM(B216:B217)</f>
        <v>19.93</v>
      </c>
      <c r="C218" s="1024">
        <f>SUM(C216:C217)</f>
        <v>7.0000000000000007E-2</v>
      </c>
    </row>
    <row r="219" spans="1:3" ht="23.25" hidden="1" thickBot="1" x14ac:dyDescent="0.35">
      <c r="A219" s="974" t="s">
        <v>44</v>
      </c>
      <c r="B219" s="744"/>
      <c r="C219" s="976"/>
    </row>
    <row r="220" spans="1:3" ht="22.5" hidden="1" x14ac:dyDescent="0.3">
      <c r="A220" s="729" t="s">
        <v>215</v>
      </c>
      <c r="B220" s="1025">
        <v>1.89</v>
      </c>
      <c r="C220" s="965"/>
    </row>
    <row r="221" spans="1:3" ht="22.5" hidden="1" x14ac:dyDescent="0.3">
      <c r="A221" s="422" t="s">
        <v>1</v>
      </c>
      <c r="B221" s="1026">
        <v>0</v>
      </c>
      <c r="C221" s="968">
        <v>0</v>
      </c>
    </row>
    <row r="222" spans="1:3" ht="24" hidden="1" thickBot="1" x14ac:dyDescent="0.4">
      <c r="A222" s="736" t="s">
        <v>0</v>
      </c>
      <c r="B222" s="1027">
        <f>SUM(B220:B221)</f>
        <v>1.89</v>
      </c>
      <c r="C222" s="1017">
        <f>SUM(C220:C221)</f>
        <v>0</v>
      </c>
    </row>
    <row r="223" spans="1:3" ht="22.5" hidden="1" x14ac:dyDescent="0.3">
      <c r="A223" s="1028" t="s">
        <v>214</v>
      </c>
      <c r="B223" s="1029">
        <v>3.77</v>
      </c>
      <c r="C223" s="955"/>
    </row>
    <row r="224" spans="1:3" ht="23.25" hidden="1" thickBot="1" x14ac:dyDescent="0.35">
      <c r="A224" s="409" t="s">
        <v>1</v>
      </c>
      <c r="B224" s="1030">
        <f>[15]массаж!H19</f>
        <v>0.25</v>
      </c>
      <c r="C224" s="962">
        <f>[15]массаж!I23</f>
        <v>0.02</v>
      </c>
    </row>
    <row r="225" spans="1:3" ht="24" hidden="1" thickBot="1" x14ac:dyDescent="0.4">
      <c r="A225" s="736" t="s">
        <v>0</v>
      </c>
      <c r="B225" s="833">
        <f>SUM(B223:B224)</f>
        <v>4.0199999999999996</v>
      </c>
      <c r="C225" s="1017">
        <f>SUM(C223:C224)</f>
        <v>0.02</v>
      </c>
    </row>
    <row r="226" spans="1:3" ht="22.5" hidden="1" x14ac:dyDescent="0.3">
      <c r="A226" s="729" t="s">
        <v>213</v>
      </c>
      <c r="B226" s="1029">
        <v>2.83</v>
      </c>
      <c r="C226" s="965"/>
    </row>
    <row r="227" spans="1:3" ht="22.5" hidden="1" x14ac:dyDescent="0.3">
      <c r="A227" s="422" t="s">
        <v>1</v>
      </c>
      <c r="B227" s="733">
        <f>[15]массаж!H23</f>
        <v>0.19</v>
      </c>
      <c r="C227" s="968">
        <f>[15]массаж!I23</f>
        <v>0.02</v>
      </c>
    </row>
    <row r="228" spans="1:3" ht="24" hidden="1" thickBot="1" x14ac:dyDescent="0.4">
      <c r="A228" s="736" t="s">
        <v>0</v>
      </c>
      <c r="B228" s="833">
        <f>SUM(B226:B227)</f>
        <v>3.02</v>
      </c>
      <c r="C228" s="1017">
        <f>SUM(C226:C227)</f>
        <v>0.02</v>
      </c>
    </row>
    <row r="229" spans="1:3" ht="22.5" hidden="1" x14ac:dyDescent="0.3">
      <c r="A229" s="1028" t="s">
        <v>212</v>
      </c>
      <c r="B229" s="1029">
        <v>2.83</v>
      </c>
      <c r="C229" s="955"/>
    </row>
    <row r="230" spans="1:3" ht="23.25" hidden="1" thickBot="1" x14ac:dyDescent="0.35">
      <c r="A230" s="409" t="s">
        <v>1</v>
      </c>
      <c r="B230" s="1030">
        <f>[15]массаж!H27</f>
        <v>0.19</v>
      </c>
      <c r="C230" s="962">
        <f>[15]массаж!I27</f>
        <v>0.02</v>
      </c>
    </row>
    <row r="231" spans="1:3" ht="24" hidden="1" thickBot="1" x14ac:dyDescent="0.4">
      <c r="A231" s="736" t="s">
        <v>0</v>
      </c>
      <c r="B231" s="833">
        <f>SUM(B229:B230)</f>
        <v>3.02</v>
      </c>
      <c r="C231" s="1017">
        <f>SUM(C229:C230)</f>
        <v>0.02</v>
      </c>
    </row>
    <row r="232" spans="1:3" ht="22.5" hidden="1" x14ac:dyDescent="0.3">
      <c r="A232" s="729" t="s">
        <v>211</v>
      </c>
      <c r="B232" s="1025">
        <v>1.89</v>
      </c>
      <c r="C232" s="965"/>
    </row>
    <row r="233" spans="1:3" ht="22.5" hidden="1" x14ac:dyDescent="0.3">
      <c r="A233" s="422" t="s">
        <v>1</v>
      </c>
      <c r="B233" s="733">
        <f>[15]массаж!H31</f>
        <v>0.19</v>
      </c>
      <c r="C233" s="968">
        <f>[15]массаж!I31</f>
        <v>0.02</v>
      </c>
    </row>
    <row r="234" spans="1:3" ht="24" hidden="1" thickBot="1" x14ac:dyDescent="0.4">
      <c r="A234" s="736" t="s">
        <v>0</v>
      </c>
      <c r="B234" s="1027">
        <f>SUM(B232:B233)</f>
        <v>2.08</v>
      </c>
      <c r="C234" s="1017">
        <f>SUM(C232:C233)</f>
        <v>0.02</v>
      </c>
    </row>
    <row r="235" spans="1:3" ht="22.5" hidden="1" x14ac:dyDescent="0.3">
      <c r="A235" s="1028" t="s">
        <v>210</v>
      </c>
      <c r="B235" s="1025">
        <v>1.89</v>
      </c>
      <c r="C235" s="965"/>
    </row>
    <row r="236" spans="1:3" ht="23.25" hidden="1" thickBot="1" x14ac:dyDescent="0.35">
      <c r="A236" s="409" t="s">
        <v>1</v>
      </c>
      <c r="B236" s="1030">
        <f>[15]массаж!H35</f>
        <v>0.19</v>
      </c>
      <c r="C236" s="962">
        <f>[15]массаж!I35</f>
        <v>0.02</v>
      </c>
    </row>
    <row r="237" spans="1:3" ht="24" hidden="1" thickBot="1" x14ac:dyDescent="0.4">
      <c r="A237" s="736" t="s">
        <v>0</v>
      </c>
      <c r="B237" s="833">
        <f>SUM(B235:B236)</f>
        <v>2.08</v>
      </c>
      <c r="C237" s="1017">
        <f>SUM(C235:C236)</f>
        <v>0.02</v>
      </c>
    </row>
    <row r="238" spans="1:3" ht="22.5" hidden="1" x14ac:dyDescent="0.3">
      <c r="A238" s="729" t="s">
        <v>209</v>
      </c>
      <c r="B238" s="1025">
        <v>1.89</v>
      </c>
      <c r="C238" s="965"/>
    </row>
    <row r="239" spans="1:3" ht="22.5" hidden="1" x14ac:dyDescent="0.3">
      <c r="A239" s="422" t="s">
        <v>1</v>
      </c>
      <c r="B239" s="733">
        <f>[15]массаж!H39</f>
        <v>0.19</v>
      </c>
      <c r="C239" s="968">
        <f>[15]массаж!I39</f>
        <v>0.02</v>
      </c>
    </row>
    <row r="240" spans="1:3" ht="24" hidden="1" thickBot="1" x14ac:dyDescent="0.4">
      <c r="A240" s="736" t="s">
        <v>0</v>
      </c>
      <c r="B240" s="833">
        <f>SUM(B238:B239)</f>
        <v>2.08</v>
      </c>
      <c r="C240" s="1017">
        <f>SUM(C238:C239)</f>
        <v>0.02</v>
      </c>
    </row>
    <row r="241" spans="1:5" ht="22.5" hidden="1" x14ac:dyDescent="0.3">
      <c r="A241" s="1028" t="s">
        <v>208</v>
      </c>
      <c r="B241" s="1025">
        <v>1.89</v>
      </c>
      <c r="C241" s="955"/>
      <c r="D241" s="510">
        <v>4</v>
      </c>
      <c r="E241" s="1009"/>
    </row>
    <row r="242" spans="1:5" ht="23.25" hidden="1" thickBot="1" x14ac:dyDescent="0.35">
      <c r="A242" s="409" t="s">
        <v>1</v>
      </c>
      <c r="B242" s="1030">
        <f>[15]массаж!H43</f>
        <v>0</v>
      </c>
      <c r="C242" s="962"/>
    </row>
    <row r="243" spans="1:5" ht="24" hidden="1" thickBot="1" x14ac:dyDescent="0.4">
      <c r="A243" s="736" t="s">
        <v>0</v>
      </c>
      <c r="B243" s="833">
        <f>SUM(B241:B242)</f>
        <v>1.89</v>
      </c>
      <c r="C243" s="1017">
        <f>SUM(C241:C242)</f>
        <v>0</v>
      </c>
    </row>
    <row r="244" spans="1:5" ht="22.5" hidden="1" x14ac:dyDescent="0.3">
      <c r="A244" s="729" t="s">
        <v>207</v>
      </c>
      <c r="B244" s="1025">
        <v>1.89</v>
      </c>
      <c r="C244" s="965"/>
    </row>
    <row r="245" spans="1:5" ht="22.5" hidden="1" x14ac:dyDescent="0.3">
      <c r="A245" s="422" t="s">
        <v>1</v>
      </c>
      <c r="B245" s="733">
        <f>[15]массаж!H47</f>
        <v>0.19</v>
      </c>
      <c r="C245" s="968">
        <f>[15]массаж!I47</f>
        <v>0.02</v>
      </c>
    </row>
    <row r="246" spans="1:5" ht="24" hidden="1" thickBot="1" x14ac:dyDescent="0.4">
      <c r="A246" s="736" t="s">
        <v>0</v>
      </c>
      <c r="B246" s="833">
        <f>SUM(B244:B245)</f>
        <v>2.08</v>
      </c>
      <c r="C246" s="1017">
        <f>SUM(C244:C245)</f>
        <v>0.02</v>
      </c>
    </row>
    <row r="247" spans="1:5" ht="22.5" hidden="1" x14ac:dyDescent="0.3">
      <c r="A247" s="1028" t="s">
        <v>206</v>
      </c>
      <c r="B247" s="1025">
        <v>1.89</v>
      </c>
      <c r="C247" s="955"/>
    </row>
    <row r="248" spans="1:5" ht="23.25" hidden="1" thickBot="1" x14ac:dyDescent="0.35">
      <c r="A248" s="409" t="s">
        <v>1</v>
      </c>
      <c r="B248" s="1030">
        <f>[15]массаж!H51</f>
        <v>0.19</v>
      </c>
      <c r="C248" s="962">
        <f>[15]массаж!I51</f>
        <v>0.02</v>
      </c>
    </row>
    <row r="249" spans="1:5" ht="24" hidden="1" thickBot="1" x14ac:dyDescent="0.4">
      <c r="A249" s="736" t="s">
        <v>0</v>
      </c>
      <c r="B249" s="833">
        <f>SUM(B247:B248)</f>
        <v>2.08</v>
      </c>
      <c r="C249" s="1017">
        <f>SUM(C247:C248)</f>
        <v>0.02</v>
      </c>
    </row>
    <row r="250" spans="1:5" ht="22.5" hidden="1" x14ac:dyDescent="0.3">
      <c r="A250" s="729" t="s">
        <v>205</v>
      </c>
      <c r="B250" s="1025">
        <v>1.89</v>
      </c>
      <c r="C250" s="965"/>
    </row>
    <row r="251" spans="1:5" ht="22.5" hidden="1" x14ac:dyDescent="0.3">
      <c r="A251" s="422" t="s">
        <v>1</v>
      </c>
      <c r="B251" s="733">
        <f>[15]массаж!H55</f>
        <v>0.19</v>
      </c>
      <c r="C251" s="968">
        <f>[15]массаж!I55</f>
        <v>0.02</v>
      </c>
    </row>
    <row r="252" spans="1:5" ht="24" hidden="1" thickBot="1" x14ac:dyDescent="0.4">
      <c r="A252" s="736" t="s">
        <v>0</v>
      </c>
      <c r="B252" s="833">
        <f>SUM(B250:B251)</f>
        <v>2.08</v>
      </c>
      <c r="C252" s="1017">
        <f>SUM(C250:C251)</f>
        <v>0.02</v>
      </c>
    </row>
    <row r="253" spans="1:5" ht="22.5" hidden="1" x14ac:dyDescent="0.3">
      <c r="A253" s="1028" t="s">
        <v>204</v>
      </c>
      <c r="B253" s="1029">
        <v>2.83</v>
      </c>
      <c r="C253" s="955"/>
    </row>
    <row r="254" spans="1:5" ht="23.25" hidden="1" thickBot="1" x14ac:dyDescent="0.35">
      <c r="A254" s="409" t="s">
        <v>1</v>
      </c>
      <c r="B254" s="1030">
        <f>[15]массаж!H59</f>
        <v>0.19</v>
      </c>
      <c r="C254" s="962">
        <f>[15]массаж!I59</f>
        <v>0.02</v>
      </c>
    </row>
    <row r="255" spans="1:5" ht="24" hidden="1" thickBot="1" x14ac:dyDescent="0.4">
      <c r="A255" s="736" t="s">
        <v>0</v>
      </c>
      <c r="B255" s="833">
        <f>SUM(B253:B254)</f>
        <v>3.02</v>
      </c>
      <c r="C255" s="1017">
        <f>SUM(C253:C254)</f>
        <v>0.02</v>
      </c>
    </row>
    <row r="256" spans="1:5" ht="22.5" hidden="1" x14ac:dyDescent="0.3">
      <c r="A256" s="729" t="s">
        <v>203</v>
      </c>
      <c r="B256" s="1029">
        <v>3.77</v>
      </c>
      <c r="C256" s="965"/>
    </row>
    <row r="257" spans="1:3" ht="22.5" hidden="1" x14ac:dyDescent="0.3">
      <c r="A257" s="422" t="s">
        <v>1</v>
      </c>
      <c r="B257" s="733">
        <f>[15]массаж!H63</f>
        <v>0.31</v>
      </c>
      <c r="C257" s="968">
        <f>[15]массаж!I63</f>
        <v>0.03</v>
      </c>
    </row>
    <row r="258" spans="1:3" ht="24" hidden="1" thickBot="1" x14ac:dyDescent="0.4">
      <c r="A258" s="736" t="s">
        <v>0</v>
      </c>
      <c r="B258" s="833">
        <f>SUM(B256:B257)</f>
        <v>4.08</v>
      </c>
      <c r="C258" s="1017">
        <f>SUM(C256:C257)</f>
        <v>0.03</v>
      </c>
    </row>
    <row r="259" spans="1:3" ht="22.5" hidden="1" x14ac:dyDescent="0.3">
      <c r="A259" s="1028" t="s">
        <v>202</v>
      </c>
      <c r="B259" s="1029">
        <v>4.71</v>
      </c>
      <c r="C259" s="955"/>
    </row>
    <row r="260" spans="1:3" ht="23.25" hidden="1" thickBot="1" x14ac:dyDescent="0.35">
      <c r="A260" s="409" t="s">
        <v>1</v>
      </c>
      <c r="B260" s="1030">
        <f>[15]массаж!H67</f>
        <v>0.31</v>
      </c>
      <c r="C260" s="962">
        <f>[15]массаж!I67</f>
        <v>0.03</v>
      </c>
    </row>
    <row r="261" spans="1:3" ht="24" hidden="1" thickBot="1" x14ac:dyDescent="0.4">
      <c r="A261" s="736" t="s">
        <v>0</v>
      </c>
      <c r="B261" s="833">
        <f>SUM(B259:B260)</f>
        <v>5.0199999999999996</v>
      </c>
      <c r="C261" s="1017">
        <f>SUM(C259:C260)</f>
        <v>0.03</v>
      </c>
    </row>
    <row r="262" spans="1:3" ht="22.5" hidden="1" x14ac:dyDescent="0.3">
      <c r="A262" s="729" t="s">
        <v>201</v>
      </c>
      <c r="B262" s="1029">
        <v>4.71</v>
      </c>
      <c r="C262" s="965"/>
    </row>
    <row r="263" spans="1:3" ht="22.5" hidden="1" x14ac:dyDescent="0.3">
      <c r="A263" s="422" t="s">
        <v>1</v>
      </c>
      <c r="B263" s="733">
        <f>[15]массаж!H71</f>
        <v>0.31</v>
      </c>
      <c r="C263" s="968">
        <f>[15]массаж!I71</f>
        <v>0.03</v>
      </c>
    </row>
    <row r="264" spans="1:3" ht="24" hidden="1" thickBot="1" x14ac:dyDescent="0.4">
      <c r="A264" s="736" t="s">
        <v>0</v>
      </c>
      <c r="B264" s="833">
        <f>SUM(B262:B263)</f>
        <v>5.0199999999999996</v>
      </c>
      <c r="C264" s="1017">
        <f>SUM(C262:C263)</f>
        <v>0.03</v>
      </c>
    </row>
    <row r="265" spans="1:3" ht="22.5" hidden="1" x14ac:dyDescent="0.3">
      <c r="A265" s="1028" t="s">
        <v>200</v>
      </c>
      <c r="B265" s="1025">
        <v>1.89</v>
      </c>
      <c r="C265" s="955"/>
    </row>
    <row r="266" spans="1:3" ht="23.25" hidden="1" thickBot="1" x14ac:dyDescent="0.35">
      <c r="A266" s="409" t="s">
        <v>1</v>
      </c>
      <c r="B266" s="1030">
        <f>[15]массаж!H75</f>
        <v>0.19</v>
      </c>
      <c r="C266" s="962">
        <f>[15]массаж!I75</f>
        <v>0.02</v>
      </c>
    </row>
    <row r="267" spans="1:3" ht="24" hidden="1" thickBot="1" x14ac:dyDescent="0.4">
      <c r="A267" s="736" t="s">
        <v>0</v>
      </c>
      <c r="B267" s="1027">
        <f>SUM(B265:B266)</f>
        <v>2.08</v>
      </c>
      <c r="C267" s="1017">
        <f>SUM(C265:C266)</f>
        <v>0.02</v>
      </c>
    </row>
    <row r="268" spans="1:3" ht="22.5" hidden="1" x14ac:dyDescent="0.3">
      <c r="A268" s="729" t="s">
        <v>199</v>
      </c>
      <c r="B268" s="1025">
        <v>1.89</v>
      </c>
      <c r="C268" s="955"/>
    </row>
    <row r="269" spans="1:3" ht="22.5" hidden="1" x14ac:dyDescent="0.3">
      <c r="A269" s="422" t="s">
        <v>1</v>
      </c>
      <c r="B269" s="733">
        <f>[15]массаж!H79</f>
        <v>0.19</v>
      </c>
      <c r="C269" s="968">
        <f>[15]массаж!I79</f>
        <v>0.02</v>
      </c>
    </row>
    <row r="270" spans="1:3" ht="24" hidden="1" thickBot="1" x14ac:dyDescent="0.4">
      <c r="A270" s="736" t="s">
        <v>0</v>
      </c>
      <c r="B270" s="833">
        <f>SUM(B268:B269)</f>
        <v>2.08</v>
      </c>
      <c r="C270" s="1017">
        <f>SUM(C268:C269)</f>
        <v>0.02</v>
      </c>
    </row>
    <row r="271" spans="1:3" ht="22.5" hidden="1" x14ac:dyDescent="0.3">
      <c r="A271" s="1028" t="s">
        <v>198</v>
      </c>
      <c r="B271" s="1029">
        <v>2.83</v>
      </c>
      <c r="C271" s="955"/>
    </row>
    <row r="272" spans="1:3" ht="23.25" hidden="1" thickBot="1" x14ac:dyDescent="0.35">
      <c r="A272" s="409" t="s">
        <v>1</v>
      </c>
      <c r="B272" s="1030">
        <f>[15]массаж!H83</f>
        <v>0.31</v>
      </c>
      <c r="C272" s="962">
        <f>[15]массаж!I83</f>
        <v>0.03</v>
      </c>
    </row>
    <row r="273" spans="1:5" ht="24" hidden="1" thickBot="1" x14ac:dyDescent="0.4">
      <c r="A273" s="736" t="s">
        <v>0</v>
      </c>
      <c r="B273" s="833">
        <f>SUM(B271:B272)</f>
        <v>3.14</v>
      </c>
      <c r="C273" s="1017">
        <f>SUM(C271:C272)</f>
        <v>0.03</v>
      </c>
    </row>
    <row r="274" spans="1:5" ht="22.5" hidden="1" x14ac:dyDescent="0.3">
      <c r="A274" s="729" t="s">
        <v>197</v>
      </c>
      <c r="B274" s="1029">
        <v>3.77</v>
      </c>
      <c r="C274" s="965"/>
    </row>
    <row r="275" spans="1:5" ht="22.5" hidden="1" x14ac:dyDescent="0.3">
      <c r="A275" s="422" t="s">
        <v>1</v>
      </c>
      <c r="B275" s="733">
        <f>[15]массаж!H87</f>
        <v>0.31</v>
      </c>
      <c r="C275" s="968">
        <f>[15]массаж!I87</f>
        <v>0.03</v>
      </c>
    </row>
    <row r="276" spans="1:5" ht="24" hidden="1" thickBot="1" x14ac:dyDescent="0.4">
      <c r="A276" s="736" t="s">
        <v>0</v>
      </c>
      <c r="B276" s="833">
        <f>SUM(B274:B275)</f>
        <v>4.08</v>
      </c>
      <c r="C276" s="1017">
        <f>SUM(C274:C275)</f>
        <v>0.03</v>
      </c>
    </row>
    <row r="277" spans="1:5" ht="22.5" hidden="1" x14ac:dyDescent="0.3">
      <c r="A277" s="1028" t="s">
        <v>196</v>
      </c>
      <c r="B277" s="1025">
        <v>1.89</v>
      </c>
      <c r="C277" s="955"/>
    </row>
    <row r="278" spans="1:5" ht="23.25" hidden="1" thickBot="1" x14ac:dyDescent="0.35">
      <c r="A278" s="409" t="s">
        <v>1</v>
      </c>
      <c r="B278" s="1030">
        <f>[15]массаж!H91</f>
        <v>0.19</v>
      </c>
      <c r="C278" s="962">
        <f>[15]массаж!I91</f>
        <v>0.02</v>
      </c>
    </row>
    <row r="279" spans="1:5" ht="24" hidden="1" thickBot="1" x14ac:dyDescent="0.4">
      <c r="A279" s="736" t="s">
        <v>0</v>
      </c>
      <c r="B279" s="833">
        <f>SUM(B277:B278)</f>
        <v>2.08</v>
      </c>
      <c r="C279" s="1017">
        <f>SUM(C277:C278)</f>
        <v>0.02</v>
      </c>
    </row>
    <row r="280" spans="1:5" ht="22.5" hidden="1" x14ac:dyDescent="0.3">
      <c r="A280" s="729" t="s">
        <v>195</v>
      </c>
      <c r="B280" s="1025">
        <v>1.89</v>
      </c>
      <c r="C280" s="955"/>
    </row>
    <row r="281" spans="1:5" ht="22.5" hidden="1" x14ac:dyDescent="0.3">
      <c r="A281" s="422" t="s">
        <v>1</v>
      </c>
      <c r="B281" s="733">
        <f>[15]массаж!H95</f>
        <v>0.19</v>
      </c>
      <c r="C281" s="968">
        <f>[15]массаж!I95</f>
        <v>0.02</v>
      </c>
    </row>
    <row r="282" spans="1:5" ht="24" hidden="1" thickBot="1" x14ac:dyDescent="0.4">
      <c r="A282" s="736" t="s">
        <v>0</v>
      </c>
      <c r="B282" s="833">
        <f>SUM(B280:B281)</f>
        <v>2.08</v>
      </c>
      <c r="C282" s="1017">
        <f>SUM(C280:C281)</f>
        <v>0.02</v>
      </c>
    </row>
    <row r="283" spans="1:5" ht="22.5" hidden="1" x14ac:dyDescent="0.3">
      <c r="A283" s="1028" t="s">
        <v>194</v>
      </c>
      <c r="B283" s="1025">
        <v>1.89</v>
      </c>
      <c r="C283" s="955"/>
      <c r="D283" s="510">
        <v>5</v>
      </c>
      <c r="E283" s="1009"/>
    </row>
    <row r="284" spans="1:5" ht="23.25" hidden="1" thickBot="1" x14ac:dyDescent="0.35">
      <c r="A284" s="409" t="s">
        <v>1</v>
      </c>
      <c r="B284" s="1030">
        <f>[15]массаж!H99</f>
        <v>0.19</v>
      </c>
      <c r="C284" s="962">
        <f>[15]массаж!I99</f>
        <v>0.02</v>
      </c>
    </row>
    <row r="285" spans="1:5" ht="24" hidden="1" thickBot="1" x14ac:dyDescent="0.4">
      <c r="A285" s="736" t="s">
        <v>0</v>
      </c>
      <c r="B285" s="833">
        <f>SUM(B283:B284)</f>
        <v>2.08</v>
      </c>
      <c r="C285" s="1017">
        <f>SUM(C283:C284)</f>
        <v>0.02</v>
      </c>
    </row>
    <row r="286" spans="1:5" ht="22.5" hidden="1" x14ac:dyDescent="0.3">
      <c r="A286" s="729" t="s">
        <v>193</v>
      </c>
      <c r="B286" s="1029">
        <v>3.77</v>
      </c>
      <c r="C286" s="965"/>
    </row>
    <row r="287" spans="1:5" ht="22.5" hidden="1" x14ac:dyDescent="0.3">
      <c r="A287" s="422" t="s">
        <v>1</v>
      </c>
      <c r="B287" s="733">
        <f>[15]массаж!H103</f>
        <v>0.19</v>
      </c>
      <c r="C287" s="968">
        <f>[15]массаж!I103</f>
        <v>0.02</v>
      </c>
    </row>
    <row r="288" spans="1:5" ht="24" hidden="1" thickBot="1" x14ac:dyDescent="0.4">
      <c r="A288" s="736" t="s">
        <v>0</v>
      </c>
      <c r="B288" s="833">
        <f>SUM(B286:B287)</f>
        <v>3.96</v>
      </c>
      <c r="C288" s="1017">
        <f>SUM(C286:C287)</f>
        <v>0.02</v>
      </c>
    </row>
    <row r="289" spans="1:3" ht="22.5" hidden="1" x14ac:dyDescent="0.3">
      <c r="A289" s="1028" t="s">
        <v>191</v>
      </c>
      <c r="B289" s="1029">
        <v>0.95</v>
      </c>
      <c r="C289" s="955"/>
    </row>
    <row r="290" spans="1:3" ht="23.25" hidden="1" thickBot="1" x14ac:dyDescent="0.35">
      <c r="A290" s="409" t="s">
        <v>1</v>
      </c>
      <c r="B290" s="1030">
        <f>[15]массаж!H112</f>
        <v>0.01</v>
      </c>
      <c r="C290" s="806">
        <f>[15]массаж!I112</f>
        <v>0</v>
      </c>
    </row>
    <row r="291" spans="1:3" ht="24" hidden="1" thickBot="1" x14ac:dyDescent="0.4">
      <c r="A291" s="736" t="s">
        <v>0</v>
      </c>
      <c r="B291" s="833">
        <f>SUM(B289:B290)</f>
        <v>0.96</v>
      </c>
      <c r="C291" s="1017">
        <f>SUM(C289:C290)</f>
        <v>0</v>
      </c>
    </row>
    <row r="292" spans="1:3" ht="23.25" thickBot="1" x14ac:dyDescent="0.35">
      <c r="A292" s="390" t="s">
        <v>190</v>
      </c>
      <c r="B292" s="1031"/>
      <c r="C292" s="969"/>
    </row>
    <row r="293" spans="1:3" ht="22.5" customHeight="1" x14ac:dyDescent="0.3">
      <c r="A293" s="1032" t="s">
        <v>189</v>
      </c>
      <c r="B293" s="1033">
        <v>10.35</v>
      </c>
      <c r="C293" s="1034"/>
    </row>
    <row r="294" spans="1:3" ht="23.25" thickBot="1" x14ac:dyDescent="0.35">
      <c r="A294" s="1035" t="s">
        <v>1</v>
      </c>
      <c r="B294" s="1036">
        <f>[15]ИРТ!H17</f>
        <v>0.02</v>
      </c>
      <c r="C294" s="1037">
        <f>[15]ИРТ!I17</f>
        <v>0</v>
      </c>
    </row>
    <row r="295" spans="1:3" ht="24" thickBot="1" x14ac:dyDescent="0.4">
      <c r="A295" s="1038" t="s">
        <v>0</v>
      </c>
      <c r="B295" s="1027">
        <f>SUM(B293:B294)</f>
        <v>10.37</v>
      </c>
      <c r="C295" s="1007">
        <f>SUM(C293:C294)</f>
        <v>0</v>
      </c>
    </row>
    <row r="296" spans="1:3" ht="22.5" x14ac:dyDescent="0.3">
      <c r="A296" s="1039" t="s">
        <v>188</v>
      </c>
      <c r="B296" s="1040">
        <v>5.54</v>
      </c>
      <c r="C296" s="1041"/>
    </row>
    <row r="297" spans="1:3" ht="22.5" x14ac:dyDescent="0.3">
      <c r="A297" s="1042" t="s">
        <v>1</v>
      </c>
      <c r="B297" s="1043">
        <f>[15]ИРТ!H22</f>
        <v>0.02</v>
      </c>
      <c r="C297" s="1037">
        <f>[15]ИРТ!I22</f>
        <v>0</v>
      </c>
    </row>
    <row r="298" spans="1:3" ht="24" thickBot="1" x14ac:dyDescent="0.4">
      <c r="A298" s="1038" t="s">
        <v>0</v>
      </c>
      <c r="B298" s="1027">
        <f>SUM(B296:B297)</f>
        <v>5.56</v>
      </c>
      <c r="C298" s="1007">
        <f>SUM(C296:C297)</f>
        <v>0</v>
      </c>
    </row>
    <row r="299" spans="1:3" ht="41.25" hidden="1" thickBot="1" x14ac:dyDescent="0.35">
      <c r="A299" s="1044" t="s">
        <v>187</v>
      </c>
      <c r="B299" s="1045">
        <v>3.71</v>
      </c>
      <c r="C299" s="1041"/>
    </row>
    <row r="300" spans="1:3" ht="23.25" hidden="1" thickBot="1" x14ac:dyDescent="0.35">
      <c r="A300" s="1035" t="s">
        <v>1</v>
      </c>
      <c r="B300" s="1046">
        <f>[15]ИРТ!H27</f>
        <v>0.02</v>
      </c>
      <c r="C300" s="1047">
        <f>[15]ИРТ!I27</f>
        <v>0</v>
      </c>
    </row>
    <row r="301" spans="1:3" ht="24" hidden="1" thickBot="1" x14ac:dyDescent="0.4">
      <c r="A301" s="1038" t="s">
        <v>0</v>
      </c>
      <c r="B301" s="1027">
        <f>SUM(B299:B300)</f>
        <v>3.73</v>
      </c>
      <c r="C301" s="1048">
        <f>SUM(C299:C300)</f>
        <v>0</v>
      </c>
    </row>
    <row r="302" spans="1:3" ht="23.25" hidden="1" thickBot="1" x14ac:dyDescent="0.4">
      <c r="A302" s="1049" t="s">
        <v>186</v>
      </c>
      <c r="B302" s="1050">
        <v>5.54</v>
      </c>
      <c r="C302" s="1051"/>
    </row>
    <row r="303" spans="1:3" ht="23.25" hidden="1" thickBot="1" x14ac:dyDescent="0.35">
      <c r="A303" s="255" t="s">
        <v>1</v>
      </c>
      <c r="B303" s="1052">
        <f>[15]ИРТ!H33</f>
        <v>0.02</v>
      </c>
      <c r="C303" s="1053">
        <f>[15]ИРТ!I39</f>
        <v>0</v>
      </c>
    </row>
    <row r="304" spans="1:3" ht="24" hidden="1" thickBot="1" x14ac:dyDescent="0.4">
      <c r="A304" s="1054" t="s">
        <v>0</v>
      </c>
      <c r="B304" s="1055">
        <f>SUM(B302:B303)</f>
        <v>5.56</v>
      </c>
      <c r="C304" s="1056">
        <f>SUM(C302:C303)</f>
        <v>0</v>
      </c>
    </row>
    <row r="305" spans="1:3" ht="23.25" hidden="1" thickBot="1" x14ac:dyDescent="0.35">
      <c r="A305" s="1057" t="s">
        <v>488</v>
      </c>
      <c r="B305" s="1040"/>
      <c r="C305" s="1041"/>
    </row>
    <row r="306" spans="1:3" ht="23.25" hidden="1" thickBot="1" x14ac:dyDescent="0.35">
      <c r="A306" s="1042" t="s">
        <v>1</v>
      </c>
      <c r="B306" s="1043">
        <f>[15]ИРТ!H33</f>
        <v>0.02</v>
      </c>
      <c r="C306" s="1058">
        <f>[15]ИРТ!I33</f>
        <v>1E-3</v>
      </c>
    </row>
    <row r="307" spans="1:3" ht="24" hidden="1" thickBot="1" x14ac:dyDescent="0.4">
      <c r="A307" s="1038" t="s">
        <v>0</v>
      </c>
      <c r="B307" s="1027">
        <f>SUM(B305:B306)</f>
        <v>0.02</v>
      </c>
      <c r="C307" s="1048">
        <f>SUM(C305:C306)</f>
        <v>1E-3</v>
      </c>
    </row>
    <row r="308" spans="1:3" ht="22.5" x14ac:dyDescent="0.3">
      <c r="A308" s="1059" t="s">
        <v>185</v>
      </c>
      <c r="B308" s="1033">
        <v>10.029999999999999</v>
      </c>
      <c r="C308" s="1034"/>
    </row>
    <row r="309" spans="1:3" ht="23.25" thickBot="1" x14ac:dyDescent="0.35">
      <c r="A309" s="1035" t="s">
        <v>1</v>
      </c>
      <c r="B309" s="1036">
        <f>[15]ИРТ!H45</f>
        <v>2.92</v>
      </c>
      <c r="C309" s="1037">
        <f>[15]ИРТ!I45</f>
        <v>0.25</v>
      </c>
    </row>
    <row r="310" spans="1:3" ht="24" thickBot="1" x14ac:dyDescent="0.4">
      <c r="A310" s="1038" t="s">
        <v>0</v>
      </c>
      <c r="B310" s="1027">
        <f>SUM(B308:B309)</f>
        <v>12.95</v>
      </c>
      <c r="C310" s="1007">
        <f>SUM(C308:C309)</f>
        <v>0.25</v>
      </c>
    </row>
    <row r="311" spans="1:3" ht="23.25" hidden="1" thickBot="1" x14ac:dyDescent="0.35">
      <c r="A311" s="1060" t="s">
        <v>184</v>
      </c>
      <c r="B311" s="1061">
        <v>24000</v>
      </c>
      <c r="C311" s="1041"/>
    </row>
    <row r="312" spans="1:3" ht="23.25" hidden="1" thickBot="1" x14ac:dyDescent="0.35">
      <c r="A312" s="1042" t="s">
        <v>1</v>
      </c>
      <c r="B312" s="1062">
        <f>[15]ИРТ!H56</f>
        <v>0.49</v>
      </c>
      <c r="C312" s="1063">
        <f>[15]ИРТ!I56</f>
        <v>0.04</v>
      </c>
    </row>
    <row r="313" spans="1:3" ht="24" hidden="1" thickBot="1" x14ac:dyDescent="0.4">
      <c r="A313" s="1038" t="s">
        <v>0</v>
      </c>
      <c r="B313" s="1027">
        <f>SUM(B311:B312)</f>
        <v>24000.49</v>
      </c>
      <c r="C313" s="1048">
        <f>SUM(C311:C312)</f>
        <v>0.04</v>
      </c>
    </row>
    <row r="314" spans="1:3" ht="23.25" hidden="1" thickBot="1" x14ac:dyDescent="0.35">
      <c r="A314" s="1059" t="s">
        <v>183</v>
      </c>
      <c r="B314" s="1061">
        <v>24000</v>
      </c>
      <c r="C314" s="1034"/>
    </row>
    <row r="315" spans="1:3" ht="23.25" hidden="1" thickBot="1" x14ac:dyDescent="0.35">
      <c r="A315" s="1035" t="s">
        <v>1</v>
      </c>
      <c r="B315" s="1036">
        <f>[15]ИРТ!H66</f>
        <v>0</v>
      </c>
      <c r="C315" s="1064">
        <f>[15]ИРТ!I66</f>
        <v>0</v>
      </c>
    </row>
    <row r="316" spans="1:3" ht="24" hidden="1" thickBot="1" x14ac:dyDescent="0.4">
      <c r="A316" s="1038" t="s">
        <v>0</v>
      </c>
      <c r="B316" s="1027">
        <f>SUM(B314:B315)</f>
        <v>24000</v>
      </c>
      <c r="C316" s="1048">
        <f>SUM(C314:C315)</f>
        <v>0</v>
      </c>
    </row>
    <row r="317" spans="1:3" ht="23.25" hidden="1" thickBot="1" x14ac:dyDescent="0.35">
      <c r="A317" s="1057" t="s">
        <v>182</v>
      </c>
      <c r="B317" s="1061">
        <v>24000</v>
      </c>
      <c r="C317" s="1041"/>
    </row>
    <row r="318" spans="1:3" ht="23.25" hidden="1" thickBot="1" x14ac:dyDescent="0.35">
      <c r="A318" s="1042" t="s">
        <v>1</v>
      </c>
      <c r="B318" s="1043">
        <f>[15]ИРТ!H76</f>
        <v>0</v>
      </c>
      <c r="C318" s="1058">
        <f>[15]ИРТ!I76</f>
        <v>0</v>
      </c>
    </row>
    <row r="319" spans="1:3" ht="24" hidden="1" thickBot="1" x14ac:dyDescent="0.4">
      <c r="A319" s="1038" t="s">
        <v>0</v>
      </c>
      <c r="B319" s="1027">
        <f>SUM(B317:B318)</f>
        <v>24000</v>
      </c>
      <c r="C319" s="1048">
        <f>SUM(C317:C318)</f>
        <v>0</v>
      </c>
    </row>
    <row r="320" spans="1:3" ht="23.25" hidden="1" thickBot="1" x14ac:dyDescent="0.35">
      <c r="A320" s="1044" t="s">
        <v>181</v>
      </c>
      <c r="B320" s="1045">
        <v>32000</v>
      </c>
      <c r="C320" s="1034"/>
    </row>
    <row r="321" spans="1:3" ht="23.25" hidden="1" thickBot="1" x14ac:dyDescent="0.35">
      <c r="A321" s="1035" t="s">
        <v>1</v>
      </c>
      <c r="B321" s="1046">
        <f>[15]ИРТ!H87</f>
        <v>0</v>
      </c>
      <c r="C321" s="1047">
        <f>[15]ИРТ!I87</f>
        <v>0</v>
      </c>
    </row>
    <row r="322" spans="1:3" ht="24" hidden="1" thickBot="1" x14ac:dyDescent="0.4">
      <c r="A322" s="1038" t="s">
        <v>0</v>
      </c>
      <c r="B322" s="1027">
        <f>SUM(B320:B321)</f>
        <v>32000</v>
      </c>
      <c r="C322" s="1048">
        <f>SUM(C320:C321)</f>
        <v>0</v>
      </c>
    </row>
    <row r="323" spans="1:3" ht="23.25" hidden="1" thickBot="1" x14ac:dyDescent="0.35">
      <c r="A323" s="1060" t="s">
        <v>180</v>
      </c>
      <c r="B323" s="1061">
        <v>32000</v>
      </c>
      <c r="C323" s="1041"/>
    </row>
    <row r="324" spans="1:3" ht="23.25" hidden="1" thickBot="1" x14ac:dyDescent="0.35">
      <c r="A324" s="1042" t="s">
        <v>1</v>
      </c>
      <c r="B324" s="1062">
        <f>[15]ИРТ!H97</f>
        <v>0</v>
      </c>
      <c r="C324" s="1063">
        <f>[15]ИРТ!I97</f>
        <v>0</v>
      </c>
    </row>
    <row r="325" spans="1:3" ht="24" hidden="1" thickBot="1" x14ac:dyDescent="0.4">
      <c r="A325" s="1038" t="s">
        <v>0</v>
      </c>
      <c r="B325" s="1027">
        <f>SUM(B323:B324)</f>
        <v>32000</v>
      </c>
      <c r="C325" s="1048">
        <f>SUM(C323:C324)</f>
        <v>0</v>
      </c>
    </row>
    <row r="326" spans="1:3" ht="23.25" hidden="1" thickBot="1" x14ac:dyDescent="0.35">
      <c r="A326" s="1059" t="s">
        <v>179</v>
      </c>
      <c r="B326" s="1033">
        <v>16000</v>
      </c>
      <c r="C326" s="1034"/>
    </row>
    <row r="327" spans="1:3" ht="23.25" hidden="1" thickBot="1" x14ac:dyDescent="0.35">
      <c r="A327" s="1035" t="s">
        <v>1</v>
      </c>
      <c r="B327" s="1036">
        <f>[15]ИРТ!H105</f>
        <v>0</v>
      </c>
      <c r="C327" s="1064">
        <f>[15]ИРТ!I105</f>
        <v>0</v>
      </c>
    </row>
    <row r="328" spans="1:3" ht="24" hidden="1" thickBot="1" x14ac:dyDescent="0.4">
      <c r="A328" s="1038" t="s">
        <v>0</v>
      </c>
      <c r="B328" s="1027">
        <f>SUM(B326:B327)</f>
        <v>16000</v>
      </c>
      <c r="C328" s="1048">
        <f>SUM(C326:C327)</f>
        <v>0</v>
      </c>
    </row>
    <row r="329" spans="1:3" ht="23.25" hidden="1" thickBot="1" x14ac:dyDescent="0.35">
      <c r="A329" s="1060" t="s">
        <v>178</v>
      </c>
      <c r="B329" s="1061">
        <v>47950</v>
      </c>
      <c r="C329" s="1041"/>
    </row>
    <row r="330" spans="1:3" ht="23.25" hidden="1" thickBot="1" x14ac:dyDescent="0.35">
      <c r="A330" s="1042" t="s">
        <v>1</v>
      </c>
      <c r="B330" s="1062">
        <f>[15]ИРТ!H115</f>
        <v>0</v>
      </c>
      <c r="C330" s="1063">
        <f>[15]ИРТ!I115</f>
        <v>0</v>
      </c>
    </row>
    <row r="331" spans="1:3" ht="24" hidden="1" thickBot="1" x14ac:dyDescent="0.4">
      <c r="A331" s="1038" t="s">
        <v>0</v>
      </c>
      <c r="B331" s="1027">
        <f>SUM(B329:B330)</f>
        <v>47950</v>
      </c>
      <c r="C331" s="1048">
        <f>SUM(C329:C330)</f>
        <v>0</v>
      </c>
    </row>
    <row r="332" spans="1:3" ht="23.25" hidden="1" thickBot="1" x14ac:dyDescent="0.35">
      <c r="A332" s="1059" t="s">
        <v>177</v>
      </c>
      <c r="B332" s="1065">
        <f>[18]калькуляция!$B$110</f>
        <v>58250</v>
      </c>
      <c r="C332" s="1034"/>
    </row>
    <row r="333" spans="1:3" ht="23.25" hidden="1" thickBot="1" x14ac:dyDescent="0.25">
      <c r="A333" s="1066"/>
      <c r="B333" s="1067">
        <f>[15]ИРТ!H121</f>
        <v>0</v>
      </c>
      <c r="C333" s="1068">
        <f>[15]ИРТ!I121</f>
        <v>0</v>
      </c>
    </row>
    <row r="334" spans="1:3" ht="23.25" hidden="1" thickBot="1" x14ac:dyDescent="0.35">
      <c r="A334" s="1057" t="s">
        <v>176</v>
      </c>
      <c r="B334" s="1069">
        <f>[18]калькуляция!$B$116</f>
        <v>29100</v>
      </c>
      <c r="C334" s="1041"/>
    </row>
    <row r="335" spans="1:3" ht="23.25" hidden="1" thickBot="1" x14ac:dyDescent="0.25">
      <c r="A335" s="1070"/>
      <c r="B335" s="1071">
        <f>[15]ИРТ!H127</f>
        <v>0</v>
      </c>
      <c r="C335" s="1072">
        <f>[15]ИРТ!I127</f>
        <v>0</v>
      </c>
    </row>
    <row r="336" spans="1:3" ht="22.5" x14ac:dyDescent="0.3">
      <c r="A336" s="1059" t="s">
        <v>175</v>
      </c>
      <c r="B336" s="1033">
        <v>15.03</v>
      </c>
      <c r="C336" s="1034"/>
    </row>
    <row r="337" spans="1:3" ht="23.25" thickBot="1" x14ac:dyDescent="0.35">
      <c r="A337" s="1035" t="s">
        <v>1</v>
      </c>
      <c r="B337" s="1036">
        <f>[15]ИРТ!H138</f>
        <v>2.48</v>
      </c>
      <c r="C337" s="1037">
        <f>[15]ИРТ!I138</f>
        <v>0.21</v>
      </c>
    </row>
    <row r="338" spans="1:3" ht="24" thickBot="1" x14ac:dyDescent="0.4">
      <c r="A338" s="1038" t="s">
        <v>0</v>
      </c>
      <c r="B338" s="1027">
        <f>SUM(B336:B337)</f>
        <v>17.509999999999998</v>
      </c>
      <c r="C338" s="1007">
        <f>SUM(C336:C337)</f>
        <v>0.21</v>
      </c>
    </row>
    <row r="339" spans="1:3" ht="23.25" hidden="1" thickBot="1" x14ac:dyDescent="0.35">
      <c r="A339" s="1060" t="s">
        <v>174</v>
      </c>
      <c r="B339" s="1061">
        <v>40000</v>
      </c>
      <c r="C339" s="1041"/>
    </row>
    <row r="340" spans="1:3" ht="23.25" hidden="1" thickBot="1" x14ac:dyDescent="0.35">
      <c r="A340" s="1042" t="s">
        <v>1</v>
      </c>
      <c r="B340" s="1062">
        <f>[15]ИРТ!H149</f>
        <v>0</v>
      </c>
      <c r="C340" s="1063">
        <f>[15]ИРТ!I149</f>
        <v>0</v>
      </c>
    </row>
    <row r="341" spans="1:3" ht="24" hidden="1" thickBot="1" x14ac:dyDescent="0.4">
      <c r="A341" s="1038" t="s">
        <v>0</v>
      </c>
      <c r="B341" s="1027">
        <f>SUM(B339:B340)</f>
        <v>40000</v>
      </c>
      <c r="C341" s="1048">
        <f>SUM(C339:C340)</f>
        <v>0</v>
      </c>
    </row>
    <row r="342" spans="1:3" ht="23.25" hidden="1" thickBot="1" x14ac:dyDescent="0.35">
      <c r="A342" s="1044" t="s">
        <v>173</v>
      </c>
      <c r="B342" s="1045">
        <v>47950</v>
      </c>
      <c r="C342" s="1034"/>
    </row>
    <row r="343" spans="1:3" ht="23.25" hidden="1" thickBot="1" x14ac:dyDescent="0.35">
      <c r="A343" s="1035" t="s">
        <v>1</v>
      </c>
      <c r="B343" s="1046">
        <f>[15]ИРТ!H159</f>
        <v>0</v>
      </c>
      <c r="C343" s="1047">
        <f>[15]ИРТ!I159</f>
        <v>0</v>
      </c>
    </row>
    <row r="344" spans="1:3" ht="24" hidden="1" thickBot="1" x14ac:dyDescent="0.4">
      <c r="A344" s="1073" t="s">
        <v>0</v>
      </c>
      <c r="B344" s="1074">
        <f>SUM(B342:B343)</f>
        <v>47950</v>
      </c>
      <c r="C344" s="1075">
        <f>SUM(C342:C343)</f>
        <v>0</v>
      </c>
    </row>
    <row r="345" spans="1:3" ht="23.25" x14ac:dyDescent="0.35">
      <c r="A345" s="1076" t="s">
        <v>172</v>
      </c>
      <c r="B345" s="1006">
        <v>6.42</v>
      </c>
      <c r="C345" s="1007"/>
    </row>
    <row r="346" spans="1:3" ht="23.25" thickBot="1" x14ac:dyDescent="0.35">
      <c r="A346" s="1035" t="s">
        <v>1</v>
      </c>
      <c r="B346" s="1036">
        <f>[15]ИРТ!H179</f>
        <v>0.02</v>
      </c>
      <c r="C346" s="1037">
        <f>[15]ИРТ!I179</f>
        <v>0</v>
      </c>
    </row>
    <row r="347" spans="1:3" ht="24" thickBot="1" x14ac:dyDescent="0.4">
      <c r="A347" s="1038" t="s">
        <v>0</v>
      </c>
      <c r="B347" s="1027">
        <f>SUM(B345:B346)</f>
        <v>6.4399999999999995</v>
      </c>
      <c r="C347" s="1007">
        <f>SUM(C345:C346)</f>
        <v>0</v>
      </c>
    </row>
    <row r="348" spans="1:3" ht="21.75" hidden="1" customHeight="1" x14ac:dyDescent="0.3">
      <c r="A348" s="1077" t="s">
        <v>44</v>
      </c>
      <c r="B348" s="979"/>
      <c r="C348" s="965"/>
    </row>
    <row r="349" spans="1:3" ht="21.75" hidden="1" customHeight="1" thickBot="1" x14ac:dyDescent="0.35">
      <c r="A349" s="1078" t="s">
        <v>171</v>
      </c>
      <c r="B349" s="424"/>
      <c r="C349" s="968"/>
    </row>
    <row r="350" spans="1:3" ht="20.25" hidden="1" customHeight="1" x14ac:dyDescent="0.3">
      <c r="A350" s="1028" t="s">
        <v>170</v>
      </c>
      <c r="B350" s="1029">
        <v>1.56</v>
      </c>
      <c r="C350" s="955"/>
    </row>
    <row r="351" spans="1:3" ht="20.25" hidden="1" customHeight="1" thickBot="1" x14ac:dyDescent="0.35">
      <c r="A351" s="409" t="s">
        <v>1</v>
      </c>
      <c r="B351" s="1030">
        <f>[15]физио!H20</f>
        <v>0.19</v>
      </c>
      <c r="C351" s="962">
        <f>[15]физио!I20</f>
        <v>0.02</v>
      </c>
    </row>
    <row r="352" spans="1:3" ht="26.25" hidden="1" customHeight="1" thickBot="1" x14ac:dyDescent="0.4">
      <c r="A352" s="736" t="s">
        <v>0</v>
      </c>
      <c r="B352" s="833">
        <f>SUM(B350:B351)</f>
        <v>1.75</v>
      </c>
      <c r="C352" s="1017">
        <f>SUM(C350:C351)</f>
        <v>0.02</v>
      </c>
    </row>
    <row r="353" spans="1:5" ht="20.25" hidden="1" customHeight="1" x14ac:dyDescent="0.3">
      <c r="A353" s="729" t="s">
        <v>168</v>
      </c>
      <c r="B353" s="1029">
        <v>2.3199999999999998</v>
      </c>
      <c r="C353" s="955"/>
    </row>
    <row r="354" spans="1:5" ht="20.25" hidden="1" customHeight="1" thickBot="1" x14ac:dyDescent="0.35">
      <c r="A354" s="422" t="s">
        <v>396</v>
      </c>
      <c r="B354" s="1030">
        <f>[15]физио!H28</f>
        <v>0.19</v>
      </c>
      <c r="C354" s="962">
        <f>[15]физио!I28</f>
        <v>0.02</v>
      </c>
    </row>
    <row r="355" spans="1:5" ht="24.75" hidden="1" customHeight="1" thickBot="1" x14ac:dyDescent="0.4">
      <c r="A355" s="736" t="s">
        <v>0</v>
      </c>
      <c r="B355" s="833">
        <f>SUM(B353:B354)</f>
        <v>2.5099999999999998</v>
      </c>
      <c r="C355" s="1017">
        <f>SUM(C353:C354)</f>
        <v>0.02</v>
      </c>
    </row>
    <row r="356" spans="1:5" ht="20.25" hidden="1" customHeight="1" x14ac:dyDescent="0.3">
      <c r="A356" s="1001" t="s">
        <v>166</v>
      </c>
      <c r="B356" s="1079">
        <v>4.46</v>
      </c>
      <c r="C356" s="955"/>
    </row>
    <row r="357" spans="1:5" ht="21.75" hidden="1" customHeight="1" thickBot="1" x14ac:dyDescent="0.35">
      <c r="A357" s="409" t="s">
        <v>1</v>
      </c>
      <c r="B357" s="1080">
        <f>[15]физио!H34</f>
        <v>0.06</v>
      </c>
      <c r="C357" s="1081">
        <f>[15]физио!I34</f>
        <v>0.01</v>
      </c>
    </row>
    <row r="358" spans="1:5" ht="24" hidden="1" customHeight="1" thickBot="1" x14ac:dyDescent="0.4">
      <c r="A358" s="736" t="s">
        <v>0</v>
      </c>
      <c r="B358" s="833">
        <f>SUM(B356:B357)</f>
        <v>4.5199999999999996</v>
      </c>
      <c r="C358" s="1017">
        <f>SUM(C356:C357)</f>
        <v>0.01</v>
      </c>
    </row>
    <row r="359" spans="1:5" ht="40.5" hidden="1" x14ac:dyDescent="0.3">
      <c r="A359" s="991" t="s">
        <v>165</v>
      </c>
      <c r="B359" s="992">
        <v>3.09</v>
      </c>
      <c r="C359" s="965"/>
    </row>
    <row r="360" spans="1:5" ht="22.5" hidden="1" x14ac:dyDescent="0.3">
      <c r="A360" s="422" t="s">
        <v>1</v>
      </c>
      <c r="B360" s="993">
        <f>[15]физио!H41</f>
        <v>0.43</v>
      </c>
      <c r="C360" s="1082">
        <f>[15]физио!I41</f>
        <v>0.04</v>
      </c>
    </row>
    <row r="361" spans="1:5" ht="24" hidden="1" thickBot="1" x14ac:dyDescent="0.4">
      <c r="A361" s="736" t="s">
        <v>0</v>
      </c>
      <c r="B361" s="1027">
        <f>SUM(B359:B360)</f>
        <v>3.52</v>
      </c>
      <c r="C361" s="1017">
        <f>SUM(C359:C360)</f>
        <v>0.04</v>
      </c>
      <c r="D361" s="1008"/>
    </row>
    <row r="362" spans="1:5" ht="20.25" hidden="1" customHeight="1" x14ac:dyDescent="0.35">
      <c r="A362" s="1028" t="s">
        <v>164</v>
      </c>
      <c r="B362" s="1029">
        <v>4.62</v>
      </c>
      <c r="C362" s="955"/>
      <c r="D362" s="1008">
        <v>6</v>
      </c>
      <c r="E362" s="1009"/>
    </row>
    <row r="363" spans="1:5" ht="20.25" hidden="1" customHeight="1" thickBot="1" x14ac:dyDescent="0.35">
      <c r="A363" s="409" t="s">
        <v>1</v>
      </c>
      <c r="B363" s="1030">
        <f>[15]физио!H49</f>
        <v>0.16</v>
      </c>
      <c r="C363" s="1083">
        <f>[15]физио!I49</f>
        <v>0.01</v>
      </c>
    </row>
    <row r="364" spans="1:5" ht="20.25" hidden="1" customHeight="1" thickBot="1" x14ac:dyDescent="0.4">
      <c r="A364" s="736" t="s">
        <v>0</v>
      </c>
      <c r="B364" s="833">
        <f>SUM(B362:B363)</f>
        <v>4.78</v>
      </c>
      <c r="C364" s="1017">
        <f>SUM(C362:C363)</f>
        <v>0.01</v>
      </c>
    </row>
    <row r="365" spans="1:5" ht="20.25" hidden="1" customHeight="1" x14ac:dyDescent="0.3">
      <c r="A365" s="729" t="s">
        <v>163</v>
      </c>
      <c r="B365" s="1025">
        <v>3.1</v>
      </c>
      <c r="C365" s="965"/>
    </row>
    <row r="366" spans="1:5" ht="20.25" hidden="1" customHeight="1" x14ac:dyDescent="0.3">
      <c r="A366" s="422" t="s">
        <v>1</v>
      </c>
      <c r="B366" s="733">
        <f>[15]физио!H56</f>
        <v>0.31</v>
      </c>
      <c r="C366" s="1084">
        <f>[15]физио!I56</f>
        <v>0.03</v>
      </c>
    </row>
    <row r="367" spans="1:5" ht="20.25" hidden="1" customHeight="1" thickBot="1" x14ac:dyDescent="0.4">
      <c r="A367" s="736" t="s">
        <v>0</v>
      </c>
      <c r="B367" s="833">
        <f>SUM(B365:B366)</f>
        <v>3.41</v>
      </c>
      <c r="C367" s="1017">
        <f>SUM(C365:C366)</f>
        <v>0.03</v>
      </c>
    </row>
    <row r="368" spans="1:5" ht="20.25" hidden="1" customHeight="1" x14ac:dyDescent="0.3">
      <c r="A368" s="1028" t="s">
        <v>162</v>
      </c>
      <c r="B368" s="1025">
        <v>3.09</v>
      </c>
      <c r="C368" s="965"/>
    </row>
    <row r="369" spans="1:3" ht="20.25" hidden="1" customHeight="1" thickBot="1" x14ac:dyDescent="0.35">
      <c r="A369" s="409" t="s">
        <v>1</v>
      </c>
      <c r="B369" s="1030">
        <f>[15]физио!H63</f>
        <v>0.31</v>
      </c>
      <c r="C369" s="968">
        <f>[15]физио!I63</f>
        <v>0.03</v>
      </c>
    </row>
    <row r="370" spans="1:3" ht="20.25" hidden="1" customHeight="1" thickBot="1" x14ac:dyDescent="0.4">
      <c r="A370" s="736" t="s">
        <v>0</v>
      </c>
      <c r="B370" s="1027">
        <f>SUM(B368:B369)</f>
        <v>3.4</v>
      </c>
      <c r="C370" s="1017">
        <f>SUM(C368:C369)</f>
        <v>0.03</v>
      </c>
    </row>
    <row r="371" spans="1:3" ht="20.25" hidden="1" customHeight="1" x14ac:dyDescent="0.3">
      <c r="A371" s="729" t="s">
        <v>161</v>
      </c>
      <c r="B371" s="1025">
        <v>3.09</v>
      </c>
      <c r="C371" s="965"/>
    </row>
    <row r="372" spans="1:3" ht="20.25" hidden="1" customHeight="1" x14ac:dyDescent="0.3">
      <c r="A372" s="422" t="s">
        <v>1</v>
      </c>
      <c r="B372" s="733">
        <f>[15]физио!H70</f>
        <v>0.31</v>
      </c>
      <c r="C372" s="968">
        <f>[15]физио!I70</f>
        <v>0.03</v>
      </c>
    </row>
    <row r="373" spans="1:3" ht="20.25" hidden="1" customHeight="1" thickBot="1" x14ac:dyDescent="0.4">
      <c r="A373" s="736" t="s">
        <v>0</v>
      </c>
      <c r="B373" s="833">
        <f>SUM(B371:B372)</f>
        <v>3.4</v>
      </c>
      <c r="C373" s="1017">
        <f>SUM(C371:C372)</f>
        <v>0.03</v>
      </c>
    </row>
    <row r="374" spans="1:3" ht="20.25" hidden="1" customHeight="1" x14ac:dyDescent="0.3">
      <c r="A374" s="1028" t="s">
        <v>160</v>
      </c>
      <c r="B374" s="1025">
        <v>3.1</v>
      </c>
      <c r="C374" s="965"/>
    </row>
    <row r="375" spans="1:3" ht="20.25" hidden="1" customHeight="1" thickBot="1" x14ac:dyDescent="0.35">
      <c r="A375" s="409" t="s">
        <v>1</v>
      </c>
      <c r="B375" s="1030">
        <f>[15]физио!H77</f>
        <v>0.31</v>
      </c>
      <c r="C375" s="968">
        <f>[15]физио!I77</f>
        <v>0.03</v>
      </c>
    </row>
    <row r="376" spans="1:3" ht="20.25" hidden="1" customHeight="1" thickBot="1" x14ac:dyDescent="0.4">
      <c r="A376" s="736" t="s">
        <v>0</v>
      </c>
      <c r="B376" s="1027">
        <f>SUM(B374:B375)</f>
        <v>3.41</v>
      </c>
      <c r="C376" s="1017">
        <f>SUM(C374:C375)</f>
        <v>0.03</v>
      </c>
    </row>
    <row r="377" spans="1:3" ht="20.25" hidden="1" customHeight="1" x14ac:dyDescent="0.3">
      <c r="A377" s="729" t="s">
        <v>159</v>
      </c>
      <c r="B377" s="1025">
        <v>3.09</v>
      </c>
      <c r="C377" s="965"/>
    </row>
    <row r="378" spans="1:3" ht="20.25" hidden="1" customHeight="1" x14ac:dyDescent="0.3">
      <c r="A378" s="422" t="s">
        <v>1</v>
      </c>
      <c r="B378" s="733">
        <f>[15]физио!H83</f>
        <v>0.06</v>
      </c>
      <c r="C378" s="968">
        <f>[15]физио!I83</f>
        <v>0.01</v>
      </c>
    </row>
    <row r="379" spans="1:3" ht="20.25" hidden="1" customHeight="1" thickBot="1" x14ac:dyDescent="0.4">
      <c r="A379" s="736" t="s">
        <v>0</v>
      </c>
      <c r="B379" s="1027">
        <f>SUM(B377:B378)</f>
        <v>3.15</v>
      </c>
      <c r="C379" s="1017">
        <f>SUM(C377:C378)</f>
        <v>0.01</v>
      </c>
    </row>
    <row r="380" spans="1:3" ht="20.25" hidden="1" customHeight="1" x14ac:dyDescent="0.3">
      <c r="A380" s="1028" t="s">
        <v>158</v>
      </c>
      <c r="B380" s="1029">
        <v>1.56</v>
      </c>
      <c r="C380" s="955"/>
    </row>
    <row r="381" spans="1:3" ht="20.25" hidden="1" customHeight="1" thickBot="1" x14ac:dyDescent="0.35">
      <c r="A381" s="409" t="s">
        <v>1</v>
      </c>
      <c r="B381" s="1030">
        <f>[15]физио!H89</f>
        <v>0.06</v>
      </c>
      <c r="C381" s="962">
        <f>[15]физио!I89</f>
        <v>0.01</v>
      </c>
    </row>
    <row r="382" spans="1:3" ht="20.25" hidden="1" customHeight="1" thickBot="1" x14ac:dyDescent="0.4">
      <c r="A382" s="736" t="s">
        <v>0</v>
      </c>
      <c r="B382" s="833">
        <f>SUM(B380:B381)</f>
        <v>1.62</v>
      </c>
      <c r="C382" s="1017">
        <f>SUM(C380:C381)</f>
        <v>0.01</v>
      </c>
    </row>
    <row r="383" spans="1:3" ht="20.25" hidden="1" customHeight="1" x14ac:dyDescent="0.3">
      <c r="A383" s="729" t="s">
        <v>157</v>
      </c>
      <c r="B383" s="1029">
        <v>1.56</v>
      </c>
      <c r="C383" s="955"/>
    </row>
    <row r="384" spans="1:3" ht="20.25" hidden="1" customHeight="1" x14ac:dyDescent="0.3">
      <c r="A384" s="422" t="s">
        <v>1</v>
      </c>
      <c r="B384" s="733">
        <f>[15]физио!H95</f>
        <v>0.06</v>
      </c>
      <c r="C384" s="1082">
        <f>[15]физио!I95</f>
        <v>0.01</v>
      </c>
    </row>
    <row r="385" spans="1:3" ht="20.25" hidden="1" customHeight="1" thickBot="1" x14ac:dyDescent="0.4">
      <c r="A385" s="736" t="s">
        <v>0</v>
      </c>
      <c r="B385" s="833">
        <f>SUM(B383:B384)</f>
        <v>1.62</v>
      </c>
      <c r="C385" s="1017">
        <f>SUM(C383:C384)</f>
        <v>0.01</v>
      </c>
    </row>
    <row r="386" spans="1:3" ht="20.25" hidden="1" customHeight="1" x14ac:dyDescent="0.3">
      <c r="A386" s="1028" t="s">
        <v>156</v>
      </c>
      <c r="B386" s="1029">
        <v>1.56</v>
      </c>
      <c r="C386" s="955"/>
    </row>
    <row r="387" spans="1:3" ht="20.25" hidden="1" customHeight="1" thickBot="1" x14ac:dyDescent="0.35">
      <c r="A387" s="409" t="s">
        <v>1</v>
      </c>
      <c r="B387" s="1030">
        <f>[15]физио!H101</f>
        <v>0.06</v>
      </c>
      <c r="C387" s="962">
        <f>[15]физио!I101</f>
        <v>0.01</v>
      </c>
    </row>
    <row r="388" spans="1:3" ht="20.25" hidden="1" customHeight="1" thickBot="1" x14ac:dyDescent="0.4">
      <c r="A388" s="736" t="s">
        <v>0</v>
      </c>
      <c r="B388" s="1027">
        <f>SUM(B386:B387)</f>
        <v>1.62</v>
      </c>
      <c r="C388" s="1017">
        <f>SUM(C386:C387)</f>
        <v>0.01</v>
      </c>
    </row>
    <row r="389" spans="1:3" ht="20.25" hidden="1" customHeight="1" x14ac:dyDescent="0.3">
      <c r="A389" s="729" t="s">
        <v>155</v>
      </c>
      <c r="B389" s="1025">
        <v>2.3199999999999998</v>
      </c>
      <c r="C389" s="965"/>
    </row>
    <row r="390" spans="1:3" ht="20.25" hidden="1" customHeight="1" x14ac:dyDescent="0.3">
      <c r="A390" s="422" t="s">
        <v>1</v>
      </c>
      <c r="B390" s="733">
        <f>[15]физио!H107</f>
        <v>0.06</v>
      </c>
      <c r="C390" s="968">
        <f>[15]физио!I107</f>
        <v>0.01</v>
      </c>
    </row>
    <row r="391" spans="1:3" ht="20.25" hidden="1" customHeight="1" thickBot="1" x14ac:dyDescent="0.4">
      <c r="A391" s="736" t="s">
        <v>0</v>
      </c>
      <c r="B391" s="833">
        <f>SUM(B389:B390)</f>
        <v>2.38</v>
      </c>
      <c r="C391" s="1017">
        <f>SUM(C389:C390)</f>
        <v>0.01</v>
      </c>
    </row>
    <row r="392" spans="1:3" ht="20.25" hidden="1" customHeight="1" x14ac:dyDescent="0.3">
      <c r="A392" s="1028" t="s">
        <v>154</v>
      </c>
      <c r="B392" s="1029">
        <v>1.56</v>
      </c>
      <c r="C392" s="955"/>
    </row>
    <row r="393" spans="1:3" ht="20.25" hidden="1" customHeight="1" thickBot="1" x14ac:dyDescent="0.35">
      <c r="A393" s="409" t="s">
        <v>1</v>
      </c>
      <c r="B393" s="1030">
        <f>[15]физио!H113</f>
        <v>0.06</v>
      </c>
      <c r="C393" s="963">
        <f>[15]физио!I113</f>
        <v>0.01</v>
      </c>
    </row>
    <row r="394" spans="1:3" ht="20.25" hidden="1" customHeight="1" thickBot="1" x14ac:dyDescent="0.4">
      <c r="A394" s="736" t="s">
        <v>0</v>
      </c>
      <c r="B394" s="833">
        <f>SUM(B392:B393)</f>
        <v>1.62</v>
      </c>
      <c r="C394" s="1017">
        <f>SUM(C392:C393)</f>
        <v>0.01</v>
      </c>
    </row>
    <row r="395" spans="1:3" ht="20.25" hidden="1" customHeight="1" x14ac:dyDescent="0.3">
      <c r="A395" s="729" t="s">
        <v>153</v>
      </c>
      <c r="B395" s="1029">
        <v>1.56</v>
      </c>
      <c r="C395" s="955"/>
    </row>
    <row r="396" spans="1:3" ht="20.25" hidden="1" customHeight="1" x14ac:dyDescent="0.3">
      <c r="A396" s="422" t="s">
        <v>1</v>
      </c>
      <c r="B396" s="733">
        <f>[15]физио!H120</f>
        <v>0.06</v>
      </c>
      <c r="C396" s="968">
        <f>[15]физио!I120</f>
        <v>0.01</v>
      </c>
    </row>
    <row r="397" spans="1:3" ht="20.25" hidden="1" customHeight="1" thickBot="1" x14ac:dyDescent="0.4">
      <c r="A397" s="736" t="s">
        <v>0</v>
      </c>
      <c r="B397" s="833">
        <f>SUM(B395:B396)</f>
        <v>1.62</v>
      </c>
      <c r="C397" s="1017">
        <f>SUM(C395:C396)</f>
        <v>0.01</v>
      </c>
    </row>
    <row r="398" spans="1:3" ht="20.25" hidden="1" customHeight="1" x14ac:dyDescent="0.3">
      <c r="A398" s="1028" t="s">
        <v>395</v>
      </c>
      <c r="B398" s="1085">
        <v>1.21</v>
      </c>
      <c r="C398" s="955"/>
    </row>
    <row r="399" spans="1:3" ht="20.25" hidden="1" customHeight="1" thickBot="1" x14ac:dyDescent="0.35">
      <c r="A399" s="409" t="s">
        <v>1</v>
      </c>
      <c r="B399" s="1030">
        <f>[15]физио!H126</f>
        <v>0.06</v>
      </c>
      <c r="C399" s="1083">
        <f>[15]физио!I126</f>
        <v>0.01</v>
      </c>
    </row>
    <row r="400" spans="1:3" ht="20.25" hidden="1" customHeight="1" thickBot="1" x14ac:dyDescent="0.4">
      <c r="A400" s="736" t="s">
        <v>0</v>
      </c>
      <c r="B400" s="833">
        <f>SUM(B398:B399)</f>
        <v>1.27</v>
      </c>
      <c r="C400" s="1017">
        <f>SUM(C398:C399)</f>
        <v>0.01</v>
      </c>
    </row>
    <row r="401" spans="1:6" ht="20.25" hidden="1" customHeight="1" x14ac:dyDescent="0.3">
      <c r="A401" s="729" t="s">
        <v>151</v>
      </c>
      <c r="B401" s="1029">
        <v>1.56</v>
      </c>
      <c r="C401" s="955"/>
    </row>
    <row r="402" spans="1:6" ht="20.25" hidden="1" customHeight="1" x14ac:dyDescent="0.3">
      <c r="A402" s="422" t="s">
        <v>1</v>
      </c>
      <c r="B402" s="733">
        <f>[15]физио!H173</f>
        <v>0.06</v>
      </c>
      <c r="C402" s="1084">
        <f>[15]физио!I173</f>
        <v>0.01</v>
      </c>
    </row>
    <row r="403" spans="1:6" ht="20.25" hidden="1" customHeight="1" thickBot="1" x14ac:dyDescent="0.4">
      <c r="A403" s="736" t="s">
        <v>0</v>
      </c>
      <c r="B403" s="833">
        <f>SUM(B401:B402)</f>
        <v>1.62</v>
      </c>
      <c r="C403" s="1017">
        <f>SUM(C401:C402)</f>
        <v>0.01</v>
      </c>
    </row>
    <row r="404" spans="1:6" ht="20.25" hidden="1" customHeight="1" x14ac:dyDescent="0.3">
      <c r="A404" s="1028" t="s">
        <v>150</v>
      </c>
      <c r="B404" s="1029">
        <v>1.57</v>
      </c>
      <c r="C404" s="955"/>
    </row>
    <row r="405" spans="1:6" ht="20.25" hidden="1" customHeight="1" thickBot="1" x14ac:dyDescent="0.35">
      <c r="A405" s="409" t="s">
        <v>1</v>
      </c>
      <c r="B405" s="1030">
        <f>[15]физио!H179</f>
        <v>0.06</v>
      </c>
      <c r="C405" s="962">
        <f>[15]физио!I179</f>
        <v>0.01</v>
      </c>
    </row>
    <row r="406" spans="1:6" ht="20.25" hidden="1" customHeight="1" thickBot="1" x14ac:dyDescent="0.4">
      <c r="A406" s="736" t="s">
        <v>0</v>
      </c>
      <c r="B406" s="833">
        <f>SUM(B404:B405)</f>
        <v>1.6300000000000001</v>
      </c>
      <c r="C406" s="1017">
        <f>SUM(C404:C405)</f>
        <v>0.01</v>
      </c>
    </row>
    <row r="407" spans="1:6" ht="22.5" hidden="1" x14ac:dyDescent="0.3">
      <c r="A407" s="1086" t="s">
        <v>149</v>
      </c>
      <c r="B407" s="1087"/>
      <c r="C407" s="969"/>
    </row>
    <row r="408" spans="1:6" ht="22.5" hidden="1" x14ac:dyDescent="0.3">
      <c r="A408" s="1028" t="s">
        <v>148</v>
      </c>
      <c r="B408" s="1029">
        <v>3.09</v>
      </c>
      <c r="C408" s="955"/>
    </row>
    <row r="409" spans="1:6" ht="23.25" hidden="1" thickBot="1" x14ac:dyDescent="0.35">
      <c r="A409" s="409" t="s">
        <v>1</v>
      </c>
      <c r="B409" s="1030">
        <f>[15]физио!H190</f>
        <v>0.79</v>
      </c>
      <c r="C409" s="962">
        <f>[15]физио!I190</f>
        <v>7.0000000000000007E-2</v>
      </c>
    </row>
    <row r="410" spans="1:6" ht="24" hidden="1" thickBot="1" x14ac:dyDescent="0.4">
      <c r="A410" s="736" t="s">
        <v>0</v>
      </c>
      <c r="B410" s="833">
        <f>SUM(B408:B409)</f>
        <v>3.88</v>
      </c>
      <c r="C410" s="1017">
        <f>SUM(C408:C409)</f>
        <v>7.0000000000000007E-2</v>
      </c>
    </row>
    <row r="411" spans="1:6" ht="22.5" hidden="1" x14ac:dyDescent="0.3">
      <c r="A411" s="729" t="s">
        <v>147</v>
      </c>
      <c r="B411" s="1029">
        <v>3.09</v>
      </c>
      <c r="C411" s="955"/>
    </row>
    <row r="412" spans="1:6" ht="22.5" hidden="1" x14ac:dyDescent="0.3">
      <c r="A412" s="422" t="s">
        <v>1</v>
      </c>
      <c r="B412" s="733">
        <f>[15]физио!H199</f>
        <v>1.6</v>
      </c>
      <c r="C412" s="1082">
        <f>[15]физио!I199</f>
        <v>0.15</v>
      </c>
    </row>
    <row r="413" spans="1:6" ht="24" hidden="1" thickBot="1" x14ac:dyDescent="0.4">
      <c r="A413" s="736" t="s">
        <v>0</v>
      </c>
      <c r="B413" s="833">
        <f>SUM(B411:B412)</f>
        <v>4.6899999999999995</v>
      </c>
      <c r="C413" s="1017">
        <f>SUM(C411:C412)</f>
        <v>0.15</v>
      </c>
      <c r="F413" t="s">
        <v>397</v>
      </c>
    </row>
    <row r="414" spans="1:6" ht="40.5" hidden="1" x14ac:dyDescent="0.3">
      <c r="A414" s="1001" t="s">
        <v>146</v>
      </c>
      <c r="B414" s="1085">
        <v>2.38</v>
      </c>
      <c r="C414" s="955"/>
    </row>
    <row r="415" spans="1:6" ht="23.25" hidden="1" thickBot="1" x14ac:dyDescent="0.35">
      <c r="A415" s="409" t="s">
        <v>1</v>
      </c>
      <c r="B415" s="1080">
        <f>'[19]калькуляция '!$F$178</f>
        <v>0</v>
      </c>
      <c r="C415" s="968">
        <v>0</v>
      </c>
    </row>
    <row r="416" spans="1:6" ht="24" hidden="1" thickBot="1" x14ac:dyDescent="0.4">
      <c r="A416" s="736" t="s">
        <v>0</v>
      </c>
      <c r="B416" s="833">
        <f>SUM(B414:B415)</f>
        <v>2.38</v>
      </c>
      <c r="C416" s="1017">
        <f>SUM(C414:C415)</f>
        <v>0</v>
      </c>
    </row>
    <row r="417" spans="1:5" ht="40.5" hidden="1" x14ac:dyDescent="0.3">
      <c r="A417" s="991" t="s">
        <v>145</v>
      </c>
      <c r="B417" s="1088">
        <v>13050</v>
      </c>
      <c r="C417" s="965"/>
    </row>
    <row r="418" spans="1:5" ht="22.5" hidden="1" x14ac:dyDescent="0.3">
      <c r="A418" s="422" t="s">
        <v>1</v>
      </c>
      <c r="B418" s="993">
        <f>[15]физио!H203</f>
        <v>0.01</v>
      </c>
      <c r="C418" s="1089">
        <v>0</v>
      </c>
    </row>
    <row r="419" spans="1:5" ht="24" hidden="1" thickBot="1" x14ac:dyDescent="0.4">
      <c r="A419" s="736" t="s">
        <v>0</v>
      </c>
      <c r="B419" s="833">
        <f>SUM(B417:B418)</f>
        <v>13050.01</v>
      </c>
      <c r="C419" s="1017">
        <f>SUM(C417:C418)</f>
        <v>0</v>
      </c>
    </row>
    <row r="420" spans="1:5" ht="33.75" hidden="1" customHeight="1" thickBot="1" x14ac:dyDescent="0.4">
      <c r="A420" s="1090" t="s">
        <v>144</v>
      </c>
      <c r="B420" s="1091"/>
      <c r="C420" s="976"/>
      <c r="D420" s="1008">
        <v>7</v>
      </c>
      <c r="E420" s="1009"/>
    </row>
    <row r="421" spans="1:5" ht="35.25" hidden="1" customHeight="1" x14ac:dyDescent="0.3">
      <c r="A421" s="991" t="s">
        <v>143</v>
      </c>
      <c r="B421" s="1029">
        <v>1.56</v>
      </c>
      <c r="C421" s="955"/>
    </row>
    <row r="422" spans="1:5" ht="36.75" hidden="1" customHeight="1" x14ac:dyDescent="0.3">
      <c r="A422" s="422" t="s">
        <v>1</v>
      </c>
      <c r="B422" s="999">
        <f>[15]физио!H213</f>
        <v>0.01</v>
      </c>
      <c r="C422" s="968">
        <v>0</v>
      </c>
    </row>
    <row r="423" spans="1:5" ht="39" hidden="1" customHeight="1" thickBot="1" x14ac:dyDescent="0.4">
      <c r="A423" s="736" t="s">
        <v>0</v>
      </c>
      <c r="B423" s="833">
        <f>SUM(B421:B422)</f>
        <v>1.57</v>
      </c>
      <c r="C423" s="1017">
        <f>SUM(C421:C422)</f>
        <v>0</v>
      </c>
      <c r="D423" t="s">
        <v>410</v>
      </c>
    </row>
    <row r="424" spans="1:5" ht="36.75" hidden="1" customHeight="1" x14ac:dyDescent="0.3">
      <c r="A424" s="1028" t="s">
        <v>140</v>
      </c>
      <c r="B424" s="1029">
        <v>1.56</v>
      </c>
      <c r="C424" s="955"/>
    </row>
    <row r="425" spans="1:5" ht="33.75" hidden="1" customHeight="1" thickBot="1" x14ac:dyDescent="0.35">
      <c r="A425" s="409" t="s">
        <v>396</v>
      </c>
      <c r="B425" s="1030">
        <v>0</v>
      </c>
      <c r="C425" s="968">
        <v>0</v>
      </c>
    </row>
    <row r="426" spans="1:5" ht="38.25" hidden="1" customHeight="1" thickBot="1" x14ac:dyDescent="0.4">
      <c r="A426" s="736" t="s">
        <v>0</v>
      </c>
      <c r="B426" s="833">
        <f>SUM(B424:B425)</f>
        <v>1.56</v>
      </c>
      <c r="C426" s="1017">
        <f>SUM(C424:C425)</f>
        <v>0</v>
      </c>
    </row>
    <row r="427" spans="1:5" ht="22.5" hidden="1" x14ac:dyDescent="0.3">
      <c r="A427" s="729" t="s">
        <v>489</v>
      </c>
      <c r="B427" s="731">
        <v>5150</v>
      </c>
      <c r="C427" s="965"/>
    </row>
    <row r="428" spans="1:5" ht="22.5" hidden="1" x14ac:dyDescent="0.3">
      <c r="A428" s="422" t="s">
        <v>1</v>
      </c>
      <c r="B428" s="733">
        <f>'[19]калькуляция '!$F$198</f>
        <v>0</v>
      </c>
      <c r="C428" s="1092">
        <v>0</v>
      </c>
    </row>
    <row r="429" spans="1:5" ht="2.25" hidden="1" customHeight="1" thickBot="1" x14ac:dyDescent="0.4">
      <c r="A429" s="736" t="s">
        <v>0</v>
      </c>
      <c r="B429" s="738">
        <f>SUM(B427:B428)</f>
        <v>5150</v>
      </c>
      <c r="C429" s="1017">
        <f>SUM(C427:C428)</f>
        <v>0</v>
      </c>
    </row>
    <row r="430" spans="1:5" ht="23.25" hidden="1" thickBot="1" x14ac:dyDescent="0.35">
      <c r="A430" s="974" t="s">
        <v>137</v>
      </c>
      <c r="B430" s="744"/>
      <c r="C430" s="976"/>
    </row>
    <row r="431" spans="1:5" ht="22.5" hidden="1" x14ac:dyDescent="0.3">
      <c r="A431" s="417" t="s">
        <v>490</v>
      </c>
      <c r="B431" s="419" t="e">
        <f>#REF!</f>
        <v>#REF!</v>
      </c>
      <c r="C431" s="965"/>
    </row>
    <row r="432" spans="1:5" ht="22.5" hidden="1" x14ac:dyDescent="0.3">
      <c r="A432" s="422" t="s">
        <v>1</v>
      </c>
      <c r="B432" s="427" t="e">
        <f>#REF!</f>
        <v>#REF!</v>
      </c>
      <c r="C432" s="971" t="e">
        <f>#REF!</f>
        <v>#REF!</v>
      </c>
    </row>
    <row r="433" spans="1:3" ht="24" hidden="1" thickBot="1" x14ac:dyDescent="0.4">
      <c r="A433" s="736" t="s">
        <v>0</v>
      </c>
      <c r="B433" s="833" t="e">
        <f>SUM(B431:B432)</f>
        <v>#REF!</v>
      </c>
      <c r="C433" s="1017" t="e">
        <f>SUM(C431:C432)</f>
        <v>#REF!</v>
      </c>
    </row>
    <row r="434" spans="1:3" ht="23.25" hidden="1" x14ac:dyDescent="0.35">
      <c r="A434" s="394" t="s">
        <v>398</v>
      </c>
      <c r="B434" s="1016">
        <v>0.34</v>
      </c>
      <c r="C434" s="338"/>
    </row>
    <row r="435" spans="1:3" ht="23.25" hidden="1" x14ac:dyDescent="0.35">
      <c r="A435" s="422" t="s">
        <v>1</v>
      </c>
      <c r="B435" s="427" t="e">
        <f>#REF!</f>
        <v>#REF!</v>
      </c>
      <c r="C435" s="1093" t="e">
        <f>#REF!</f>
        <v>#REF!</v>
      </c>
    </row>
    <row r="436" spans="1:3" ht="24" hidden="1" thickBot="1" x14ac:dyDescent="0.4">
      <c r="A436" s="404" t="s">
        <v>0</v>
      </c>
      <c r="B436" s="978" t="e">
        <f>SUM(B434:B435)</f>
        <v>#REF!</v>
      </c>
      <c r="C436" s="763" t="e">
        <f>SUM(C434:C435)</f>
        <v>#REF!</v>
      </c>
    </row>
    <row r="437" spans="1:3" ht="22.5" hidden="1" x14ac:dyDescent="0.3">
      <c r="A437" s="394" t="s">
        <v>399</v>
      </c>
      <c r="B437" s="1016">
        <v>0.68</v>
      </c>
      <c r="C437" s="955"/>
    </row>
    <row r="438" spans="1:3" ht="23.25" hidden="1" thickBot="1" x14ac:dyDescent="0.35">
      <c r="A438" s="409" t="s">
        <v>1</v>
      </c>
      <c r="B438" s="415" t="e">
        <f>#REF!</f>
        <v>#REF!</v>
      </c>
      <c r="C438" s="962" t="e">
        <f>#REF!</f>
        <v>#REF!</v>
      </c>
    </row>
    <row r="439" spans="1:3" ht="24" hidden="1" thickBot="1" x14ac:dyDescent="0.4">
      <c r="A439" s="736" t="s">
        <v>0</v>
      </c>
      <c r="B439" s="833" t="e">
        <f>SUM(B437:B438)</f>
        <v>#REF!</v>
      </c>
      <c r="C439" s="1017" t="e">
        <f>SUM(C437:C438)</f>
        <v>#REF!</v>
      </c>
    </row>
    <row r="440" spans="1:3" ht="22.5" hidden="1" x14ac:dyDescent="0.3">
      <c r="A440" s="417" t="s">
        <v>134</v>
      </c>
      <c r="B440" s="1094">
        <v>0.82</v>
      </c>
      <c r="C440" s="965"/>
    </row>
    <row r="441" spans="1:3" ht="22.5" hidden="1" x14ac:dyDescent="0.3">
      <c r="A441" s="422" t="s">
        <v>1</v>
      </c>
      <c r="B441" s="427" t="e">
        <f>#REF!</f>
        <v>#REF!</v>
      </c>
      <c r="C441" s="968" t="e">
        <f>#REF!</f>
        <v>#REF!</v>
      </c>
    </row>
    <row r="442" spans="1:3" ht="24" hidden="1" thickBot="1" x14ac:dyDescent="0.4">
      <c r="A442" s="736" t="s">
        <v>0</v>
      </c>
      <c r="B442" s="833" t="e">
        <f>SUM(B440:B441)</f>
        <v>#REF!</v>
      </c>
      <c r="C442" s="1017" t="e">
        <f>SUM(C440:C441)</f>
        <v>#REF!</v>
      </c>
    </row>
    <row r="443" spans="1:3" ht="22.5" hidden="1" x14ac:dyDescent="0.3">
      <c r="A443" s="394" t="s">
        <v>133</v>
      </c>
      <c r="B443" s="396" t="e">
        <f>#REF!</f>
        <v>#REF!</v>
      </c>
      <c r="C443" s="955"/>
    </row>
    <row r="444" spans="1:3" ht="23.25" hidden="1" thickBot="1" x14ac:dyDescent="0.35">
      <c r="A444" s="409" t="s">
        <v>1</v>
      </c>
      <c r="B444" s="415" t="e">
        <f>#REF!</f>
        <v>#REF!</v>
      </c>
      <c r="C444" s="962" t="e">
        <f>#REF!</f>
        <v>#REF!</v>
      </c>
    </row>
    <row r="445" spans="1:3" ht="24" hidden="1" thickBot="1" x14ac:dyDescent="0.4">
      <c r="A445" s="736" t="s">
        <v>0</v>
      </c>
      <c r="B445" s="833" t="e">
        <f>SUM(B443:B444)</f>
        <v>#REF!</v>
      </c>
      <c r="C445" s="1017" t="e">
        <f>SUM(C443:C444)</f>
        <v>#REF!</v>
      </c>
    </row>
    <row r="446" spans="1:3" ht="22.5" hidden="1" x14ac:dyDescent="0.3">
      <c r="A446" s="417" t="s">
        <v>132</v>
      </c>
      <c r="B446" s="419" t="e">
        <f>#REF!</f>
        <v>#REF!</v>
      </c>
      <c r="C446" s="965"/>
    </row>
    <row r="447" spans="1:3" ht="22.5" hidden="1" x14ac:dyDescent="0.3">
      <c r="A447" s="422" t="s">
        <v>1</v>
      </c>
      <c r="B447" s="427" t="e">
        <f>#REF!</f>
        <v>#REF!</v>
      </c>
      <c r="C447" s="968" t="e">
        <f>#REF!</f>
        <v>#REF!</v>
      </c>
    </row>
    <row r="448" spans="1:3" ht="24" hidden="1" thickBot="1" x14ac:dyDescent="0.4">
      <c r="A448" s="736" t="s">
        <v>0</v>
      </c>
      <c r="B448" s="833" t="e">
        <f>SUM(B446:B447)</f>
        <v>#REF!</v>
      </c>
      <c r="C448" s="1017" t="e">
        <f>SUM(C446:C447)</f>
        <v>#REF!</v>
      </c>
    </row>
    <row r="449" spans="1:3" ht="22.5" hidden="1" x14ac:dyDescent="0.3">
      <c r="A449" s="394" t="s">
        <v>131</v>
      </c>
      <c r="B449" s="1016">
        <v>0.53</v>
      </c>
      <c r="C449" s="955"/>
    </row>
    <row r="450" spans="1:3" ht="23.25" hidden="1" thickBot="1" x14ac:dyDescent="0.35">
      <c r="A450" s="409" t="s">
        <v>1</v>
      </c>
      <c r="B450" s="415" t="e">
        <f>#REF!</f>
        <v>#REF!</v>
      </c>
      <c r="C450" s="962" t="e">
        <f>#REF!</f>
        <v>#REF!</v>
      </c>
    </row>
    <row r="451" spans="1:3" ht="24" hidden="1" thickBot="1" x14ac:dyDescent="0.4">
      <c r="A451" s="736" t="s">
        <v>0</v>
      </c>
      <c r="B451" s="833" t="e">
        <f>SUM(B449:B450)</f>
        <v>#REF!</v>
      </c>
      <c r="C451" s="1017" t="e">
        <f>SUM(C449:C450)</f>
        <v>#REF!</v>
      </c>
    </row>
    <row r="452" spans="1:3" ht="22.5" hidden="1" x14ac:dyDescent="0.3">
      <c r="A452" s="417" t="s">
        <v>130</v>
      </c>
      <c r="B452" s="1094">
        <v>1</v>
      </c>
      <c r="C452" s="965"/>
    </row>
    <row r="453" spans="1:3" ht="22.5" hidden="1" x14ac:dyDescent="0.3">
      <c r="A453" s="422" t="s">
        <v>1</v>
      </c>
      <c r="B453" s="427" t="e">
        <f>#REF!</f>
        <v>#REF!</v>
      </c>
      <c r="C453" s="968" t="e">
        <f>#REF!</f>
        <v>#REF!</v>
      </c>
    </row>
    <row r="454" spans="1:3" ht="24" hidden="1" thickBot="1" x14ac:dyDescent="0.4">
      <c r="A454" s="736" t="s">
        <v>0</v>
      </c>
      <c r="B454" s="833" t="e">
        <f>SUM(B452:B453)</f>
        <v>#REF!</v>
      </c>
      <c r="C454" s="1017" t="e">
        <f>SUM(C452:C453)</f>
        <v>#REF!</v>
      </c>
    </row>
    <row r="455" spans="1:3" ht="22.5" hidden="1" x14ac:dyDescent="0.3">
      <c r="A455" s="394" t="s">
        <v>129</v>
      </c>
      <c r="B455" s="429">
        <f>[20]калькул.!$C$109</f>
        <v>16100</v>
      </c>
      <c r="C455" s="955"/>
    </row>
    <row r="456" spans="1:3" ht="23.25" hidden="1" thickBot="1" x14ac:dyDescent="0.35">
      <c r="A456" s="409" t="s">
        <v>1</v>
      </c>
      <c r="B456" s="411">
        <f>[20]калькул.!$F$109</f>
        <v>100</v>
      </c>
      <c r="C456" s="962">
        <f>[20]калькул.!$G$109</f>
        <v>0</v>
      </c>
    </row>
    <row r="457" spans="1:3" ht="24" hidden="1" thickBot="1" x14ac:dyDescent="0.4">
      <c r="A457" s="736" t="s">
        <v>0</v>
      </c>
      <c r="B457" s="738">
        <f>SUM(B455:B456)</f>
        <v>16200</v>
      </c>
      <c r="C457" s="1017">
        <f>SUM(C455:C456)</f>
        <v>0</v>
      </c>
    </row>
    <row r="458" spans="1:3" ht="22.5" hidden="1" x14ac:dyDescent="0.3">
      <c r="A458" s="417" t="s">
        <v>128</v>
      </c>
      <c r="B458" s="979">
        <f>[20]калькул.!$C$118</f>
        <v>14900</v>
      </c>
      <c r="C458" s="965"/>
    </row>
    <row r="459" spans="1:3" ht="22.5" hidden="1" x14ac:dyDescent="0.3">
      <c r="A459" s="422" t="s">
        <v>1</v>
      </c>
      <c r="B459" s="424">
        <f>[20]калькул.!$F$118</f>
        <v>3100</v>
      </c>
      <c r="C459" s="968">
        <f>[20]калькул.!$G$118</f>
        <v>0</v>
      </c>
    </row>
    <row r="460" spans="1:3" ht="24" hidden="1" thickBot="1" x14ac:dyDescent="0.4">
      <c r="A460" s="736" t="s">
        <v>0</v>
      </c>
      <c r="B460" s="738">
        <f>SUM(B458:B459)</f>
        <v>18000</v>
      </c>
      <c r="C460" s="1017">
        <f>SUM(C458:C459)</f>
        <v>0</v>
      </c>
    </row>
    <row r="461" spans="1:3" ht="22.5" hidden="1" x14ac:dyDescent="0.3">
      <c r="A461" s="394" t="s">
        <v>127</v>
      </c>
      <c r="B461" s="1016">
        <v>0.34</v>
      </c>
      <c r="C461" s="955"/>
    </row>
    <row r="462" spans="1:3" ht="23.25" hidden="1" thickBot="1" x14ac:dyDescent="0.35">
      <c r="A462" s="409" t="s">
        <v>1</v>
      </c>
      <c r="B462" s="415" t="e">
        <f>#REF!</f>
        <v>#REF!</v>
      </c>
      <c r="C462" s="962" t="e">
        <f>#REF!</f>
        <v>#REF!</v>
      </c>
    </row>
    <row r="463" spans="1:3" ht="24" hidden="1" thickBot="1" x14ac:dyDescent="0.4">
      <c r="A463" s="736" t="s">
        <v>0</v>
      </c>
      <c r="B463" s="833" t="e">
        <f>SUM(B461:B462)</f>
        <v>#REF!</v>
      </c>
      <c r="C463" s="1017" t="e">
        <f>SUM(C461:C462)</f>
        <v>#REF!</v>
      </c>
    </row>
    <row r="464" spans="1:3" ht="22.5" hidden="1" x14ac:dyDescent="0.3">
      <c r="A464" s="417" t="s">
        <v>126</v>
      </c>
      <c r="B464" s="1094">
        <v>1.32</v>
      </c>
      <c r="C464" s="965"/>
    </row>
    <row r="465" spans="1:3" ht="22.5" hidden="1" x14ac:dyDescent="0.3">
      <c r="A465" s="422" t="s">
        <v>1</v>
      </c>
      <c r="B465" s="427" t="e">
        <f>#REF!</f>
        <v>#REF!</v>
      </c>
      <c r="C465" s="968" t="e">
        <f>#REF!</f>
        <v>#REF!</v>
      </c>
    </row>
    <row r="466" spans="1:3" ht="24" hidden="1" thickBot="1" x14ac:dyDescent="0.4">
      <c r="A466" s="736" t="s">
        <v>0</v>
      </c>
      <c r="B466" s="833" t="e">
        <f>SUM(B464:B465)</f>
        <v>#REF!</v>
      </c>
      <c r="C466" s="1017" t="e">
        <f>SUM(C464:C465)</f>
        <v>#REF!</v>
      </c>
    </row>
    <row r="467" spans="1:3" ht="22.5" hidden="1" x14ac:dyDescent="0.3">
      <c r="A467" s="394" t="s">
        <v>125</v>
      </c>
      <c r="B467" s="1016">
        <v>0.66</v>
      </c>
      <c r="C467" s="955"/>
    </row>
    <row r="468" spans="1:3" ht="23.25" hidden="1" thickBot="1" x14ac:dyDescent="0.35">
      <c r="A468" s="409" t="s">
        <v>1</v>
      </c>
      <c r="B468" s="415" t="e">
        <f>#REF!</f>
        <v>#REF!</v>
      </c>
      <c r="C468" s="962" t="e">
        <f>#REF!</f>
        <v>#REF!</v>
      </c>
    </row>
    <row r="469" spans="1:3" ht="24" hidden="1" thickBot="1" x14ac:dyDescent="0.4">
      <c r="A469" s="736" t="s">
        <v>0</v>
      </c>
      <c r="B469" s="833" t="e">
        <f>SUM(B467:B468)</f>
        <v>#REF!</v>
      </c>
      <c r="C469" s="1017" t="e">
        <f>SUM(C467:C468)</f>
        <v>#REF!</v>
      </c>
    </row>
    <row r="470" spans="1:3" ht="22.5" hidden="1" x14ac:dyDescent="0.3">
      <c r="A470" s="417" t="s">
        <v>124</v>
      </c>
      <c r="B470" s="1094">
        <v>1.97</v>
      </c>
      <c r="C470" s="965"/>
    </row>
    <row r="471" spans="1:3" ht="22.5" hidden="1" x14ac:dyDescent="0.3">
      <c r="A471" s="422" t="s">
        <v>1</v>
      </c>
      <c r="B471" s="427" t="e">
        <f>#REF!</f>
        <v>#REF!</v>
      </c>
      <c r="C471" s="968" t="e">
        <f>#REF!</f>
        <v>#REF!</v>
      </c>
    </row>
    <row r="472" spans="1:3" ht="24" hidden="1" thickBot="1" x14ac:dyDescent="0.4">
      <c r="A472" s="736" t="s">
        <v>0</v>
      </c>
      <c r="B472" s="833" t="e">
        <f>SUM(B470:B471)</f>
        <v>#REF!</v>
      </c>
      <c r="C472" s="1017" t="e">
        <f>SUM(C470:C471)</f>
        <v>#REF!</v>
      </c>
    </row>
    <row r="473" spans="1:3" ht="22.5" hidden="1" x14ac:dyDescent="0.3">
      <c r="A473" s="394" t="s">
        <v>123</v>
      </c>
      <c r="B473" s="1016">
        <v>2.93</v>
      </c>
      <c r="C473" s="955"/>
    </row>
    <row r="474" spans="1:3" ht="23.25" hidden="1" thickBot="1" x14ac:dyDescent="0.35">
      <c r="A474" s="409" t="s">
        <v>1</v>
      </c>
      <c r="B474" s="415" t="e">
        <f>#REF!</f>
        <v>#REF!</v>
      </c>
      <c r="C474" s="962" t="e">
        <f>#REF!</f>
        <v>#REF!</v>
      </c>
    </row>
    <row r="475" spans="1:3" ht="24" hidden="1" thickBot="1" x14ac:dyDescent="0.4">
      <c r="A475" s="736" t="s">
        <v>0</v>
      </c>
      <c r="B475" s="833" t="e">
        <f>SUM(B473:B474)</f>
        <v>#REF!</v>
      </c>
      <c r="C475" s="1017" t="e">
        <f>SUM(C473:C474)</f>
        <v>#REF!</v>
      </c>
    </row>
    <row r="476" spans="1:3" ht="22.5" hidden="1" x14ac:dyDescent="0.3">
      <c r="A476" s="417" t="s">
        <v>122</v>
      </c>
      <c r="B476" s="1094">
        <v>0.82</v>
      </c>
      <c r="C476" s="965"/>
    </row>
    <row r="477" spans="1:3" ht="22.5" hidden="1" x14ac:dyDescent="0.3">
      <c r="A477" s="422" t="s">
        <v>1</v>
      </c>
      <c r="B477" s="427" t="e">
        <f>#REF!</f>
        <v>#REF!</v>
      </c>
      <c r="C477" s="968" t="e">
        <f>#REF!</f>
        <v>#REF!</v>
      </c>
    </row>
    <row r="478" spans="1:3" ht="24" hidden="1" thickBot="1" x14ac:dyDescent="0.4">
      <c r="A478" s="736" t="s">
        <v>0</v>
      </c>
      <c r="B478" s="833" t="e">
        <f>SUM(B476:B477)</f>
        <v>#REF!</v>
      </c>
      <c r="C478" s="1017" t="e">
        <f>SUM(C476:C477)</f>
        <v>#REF!</v>
      </c>
    </row>
    <row r="479" spans="1:3" ht="60.75" hidden="1" x14ac:dyDescent="0.3">
      <c r="A479" s="987" t="s">
        <v>401</v>
      </c>
      <c r="B479" s="1095">
        <f>[20]калькул.!$C$164</f>
        <v>28350</v>
      </c>
      <c r="C479" s="955"/>
    </row>
    <row r="480" spans="1:3" ht="23.25" hidden="1" thickBot="1" x14ac:dyDescent="0.35">
      <c r="A480" s="409" t="s">
        <v>1</v>
      </c>
      <c r="B480" s="1096">
        <f>[20]калькул.!$F$164</f>
        <v>900</v>
      </c>
      <c r="C480" s="962">
        <f>[20]калькул.!$G$164</f>
        <v>1.6301988300000001</v>
      </c>
    </row>
    <row r="481" spans="1:3" ht="24" hidden="1" thickBot="1" x14ac:dyDescent="0.4">
      <c r="A481" s="736" t="s">
        <v>0</v>
      </c>
      <c r="B481" s="738">
        <f>SUM(B479:B480)</f>
        <v>29250</v>
      </c>
      <c r="C481" s="1017">
        <f>SUM(C479:C480)</f>
        <v>1.6301988300000001</v>
      </c>
    </row>
    <row r="482" spans="1:3" ht="40.5" hidden="1" x14ac:dyDescent="0.3">
      <c r="A482" s="1097" t="s">
        <v>402</v>
      </c>
      <c r="B482" s="1098">
        <f>[20]калькул.!$C$176</f>
        <v>36800</v>
      </c>
      <c r="C482" s="965"/>
    </row>
    <row r="483" spans="1:3" ht="22.5" hidden="1" x14ac:dyDescent="0.3">
      <c r="A483" s="422" t="s">
        <v>1</v>
      </c>
      <c r="B483" s="1099">
        <f>[20]калькул.!$F$176</f>
        <v>850</v>
      </c>
      <c r="C483" s="968">
        <f>[20]калькул.!$G$176</f>
        <v>1.6301988300000001</v>
      </c>
    </row>
    <row r="484" spans="1:3" ht="24" hidden="1" thickBot="1" x14ac:dyDescent="0.4">
      <c r="A484" s="736" t="s">
        <v>0</v>
      </c>
      <c r="B484" s="738">
        <f>SUM(B482:B483)</f>
        <v>37650</v>
      </c>
      <c r="C484" s="1017">
        <f>SUM(C482:C483)</f>
        <v>1.6301988300000001</v>
      </c>
    </row>
    <row r="485" spans="1:3" ht="22.5" hidden="1" x14ac:dyDescent="0.3">
      <c r="A485" s="1028" t="s">
        <v>121</v>
      </c>
      <c r="B485" s="1085">
        <v>0.26</v>
      </c>
      <c r="C485" s="955"/>
    </row>
    <row r="486" spans="1:3" ht="23.25" hidden="1" thickBot="1" x14ac:dyDescent="0.35">
      <c r="A486" s="409" t="s">
        <v>1</v>
      </c>
      <c r="B486" s="1030" t="e">
        <f>#REF!</f>
        <v>#REF!</v>
      </c>
      <c r="C486" s="962" t="e">
        <f>#REF!</f>
        <v>#REF!</v>
      </c>
    </row>
    <row r="487" spans="1:3" ht="24" hidden="1" thickBot="1" x14ac:dyDescent="0.4">
      <c r="A487" s="736" t="s">
        <v>0</v>
      </c>
      <c r="B487" s="833" t="e">
        <f>SUM(B485:B486)</f>
        <v>#REF!</v>
      </c>
      <c r="C487" s="1017" t="e">
        <f>SUM(C485:C486)</f>
        <v>#REF!</v>
      </c>
    </row>
    <row r="488" spans="1:3" ht="22.5" hidden="1" x14ac:dyDescent="0.3">
      <c r="A488" s="729" t="s">
        <v>491</v>
      </c>
      <c r="B488" s="1100">
        <v>0.34</v>
      </c>
      <c r="C488" s="965"/>
    </row>
    <row r="489" spans="1:3" ht="22.5" hidden="1" x14ac:dyDescent="0.3">
      <c r="A489" s="422" t="s">
        <v>1</v>
      </c>
      <c r="B489" s="733" t="e">
        <f>#REF!</f>
        <v>#REF!</v>
      </c>
      <c r="C489" s="968" t="e">
        <f>#REF!</f>
        <v>#REF!</v>
      </c>
    </row>
    <row r="490" spans="1:3" ht="24" hidden="1" thickBot="1" x14ac:dyDescent="0.4">
      <c r="A490" s="736" t="s">
        <v>0</v>
      </c>
      <c r="B490" s="833" t="e">
        <f>SUM(B488:B489)</f>
        <v>#REF!</v>
      </c>
      <c r="C490" s="1017" t="e">
        <f>SUM(C488:C489)</f>
        <v>#REF!</v>
      </c>
    </row>
    <row r="491" spans="1:3" ht="22.5" hidden="1" x14ac:dyDescent="0.3">
      <c r="A491" s="1028" t="s">
        <v>119</v>
      </c>
      <c r="B491" s="1085">
        <v>1.1000000000000001</v>
      </c>
      <c r="C491" s="955"/>
    </row>
    <row r="492" spans="1:3" ht="23.25" hidden="1" thickBot="1" x14ac:dyDescent="0.35">
      <c r="A492" s="409" t="s">
        <v>1</v>
      </c>
      <c r="B492" s="1030" t="e">
        <f>#REF!</f>
        <v>#REF!</v>
      </c>
      <c r="C492" s="962" t="e">
        <f>#REF!</f>
        <v>#REF!</v>
      </c>
    </row>
    <row r="493" spans="1:3" ht="24" hidden="1" thickBot="1" x14ac:dyDescent="0.4">
      <c r="A493" s="736" t="s">
        <v>0</v>
      </c>
      <c r="B493" s="833" t="e">
        <f>SUM(B491:B492)</f>
        <v>#REF!</v>
      </c>
      <c r="C493" s="1017" t="e">
        <f>SUM(C491:C492)</f>
        <v>#REF!</v>
      </c>
    </row>
    <row r="494" spans="1:3" ht="22.5" hidden="1" x14ac:dyDescent="0.3">
      <c r="A494" s="729" t="s">
        <v>118</v>
      </c>
      <c r="B494" s="1100">
        <v>0.34</v>
      </c>
      <c r="C494" s="965"/>
    </row>
    <row r="495" spans="1:3" ht="22.5" hidden="1" x14ac:dyDescent="0.3">
      <c r="A495" s="422" t="s">
        <v>1</v>
      </c>
      <c r="B495" s="733" t="e">
        <f>#REF!</f>
        <v>#REF!</v>
      </c>
      <c r="C495" s="968" t="e">
        <f>#REF!</f>
        <v>#REF!</v>
      </c>
    </row>
    <row r="496" spans="1:3" ht="24" hidden="1" thickBot="1" x14ac:dyDescent="0.4">
      <c r="A496" s="736" t="s">
        <v>0</v>
      </c>
      <c r="B496" s="833" t="e">
        <f>SUM(B494:B495)</f>
        <v>#REF!</v>
      </c>
      <c r="C496" s="1017" t="e">
        <f>SUM(C494:C495)</f>
        <v>#REF!</v>
      </c>
    </row>
    <row r="497" spans="1:3" ht="22.5" hidden="1" x14ac:dyDescent="0.3">
      <c r="A497" s="1028" t="s">
        <v>117</v>
      </c>
      <c r="B497" s="1085">
        <v>0.66</v>
      </c>
      <c r="C497" s="955"/>
    </row>
    <row r="498" spans="1:3" ht="23.25" hidden="1" thickBot="1" x14ac:dyDescent="0.35">
      <c r="A498" s="409" t="s">
        <v>1</v>
      </c>
      <c r="B498" s="1030" t="e">
        <f>#REF!</f>
        <v>#REF!</v>
      </c>
      <c r="C498" s="962" t="e">
        <f>#REF!</f>
        <v>#REF!</v>
      </c>
    </row>
    <row r="499" spans="1:3" ht="24" hidden="1" thickBot="1" x14ac:dyDescent="0.4">
      <c r="A499" s="736" t="s">
        <v>0</v>
      </c>
      <c r="B499" s="833" t="e">
        <f>SUM(B497:B498)</f>
        <v>#REF!</v>
      </c>
      <c r="C499" s="1017" t="e">
        <f>SUM(C497:C498)</f>
        <v>#REF!</v>
      </c>
    </row>
    <row r="500" spans="1:3" ht="22.5" hidden="1" x14ac:dyDescent="0.3">
      <c r="A500" s="801" t="s">
        <v>116</v>
      </c>
      <c r="B500" s="1101">
        <v>0.53</v>
      </c>
      <c r="C500" s="955"/>
    </row>
    <row r="501" spans="1:3" ht="23.25" hidden="1" thickBot="1" x14ac:dyDescent="0.35">
      <c r="A501" s="409" t="s">
        <v>1</v>
      </c>
      <c r="B501" s="1030" t="e">
        <f>#REF!</f>
        <v>#REF!</v>
      </c>
      <c r="C501" s="962" t="e">
        <f>#REF!</f>
        <v>#REF!</v>
      </c>
    </row>
    <row r="502" spans="1:3" ht="24" hidden="1" thickBot="1" x14ac:dyDescent="0.4">
      <c r="A502" s="736" t="s">
        <v>0</v>
      </c>
      <c r="B502" s="833" t="e">
        <f>SUM(B500:B501)</f>
        <v>#REF!</v>
      </c>
      <c r="C502" s="1017" t="e">
        <f>SUM(C500:C501)</f>
        <v>#REF!</v>
      </c>
    </row>
    <row r="503" spans="1:3" ht="22.5" hidden="1" x14ac:dyDescent="0.3">
      <c r="A503" s="802" t="s">
        <v>115</v>
      </c>
      <c r="B503" s="1085">
        <v>0.86</v>
      </c>
      <c r="C503" s="955"/>
    </row>
    <row r="504" spans="1:3" ht="23.25" hidden="1" thickBot="1" x14ac:dyDescent="0.35">
      <c r="A504" s="1102" t="s">
        <v>1</v>
      </c>
      <c r="B504" s="1030" t="e">
        <f>#REF!</f>
        <v>#REF!</v>
      </c>
      <c r="C504" s="962" t="e">
        <f>#REF!</f>
        <v>#REF!</v>
      </c>
    </row>
    <row r="505" spans="1:3" ht="24" hidden="1" thickBot="1" x14ac:dyDescent="0.4">
      <c r="A505" s="1103" t="s">
        <v>0</v>
      </c>
      <c r="B505" s="833" t="e">
        <f>SUM(B503:B504)</f>
        <v>#REF!</v>
      </c>
      <c r="C505" s="1017" t="e">
        <f>SUM(C503:C504)</f>
        <v>#REF!</v>
      </c>
    </row>
    <row r="506" spans="1:3" ht="40.5" hidden="1" x14ac:dyDescent="0.3">
      <c r="A506" s="802" t="s">
        <v>114</v>
      </c>
      <c r="B506" s="1085">
        <v>0.86</v>
      </c>
      <c r="C506" s="955"/>
    </row>
    <row r="507" spans="1:3" ht="23.25" hidden="1" thickBot="1" x14ac:dyDescent="0.35">
      <c r="A507" s="1102" t="s">
        <v>1</v>
      </c>
      <c r="B507" s="1030" t="e">
        <f>#REF!</f>
        <v>#REF!</v>
      </c>
      <c r="C507" s="962" t="e">
        <f>#REF!</f>
        <v>#REF!</v>
      </c>
    </row>
    <row r="508" spans="1:3" ht="26.25" hidden="1" customHeight="1" thickBot="1" x14ac:dyDescent="0.4">
      <c r="A508" s="1103" t="s">
        <v>0</v>
      </c>
      <c r="B508" s="833" t="e">
        <f>SUM(B506:B507)</f>
        <v>#REF!</v>
      </c>
      <c r="C508" s="1017" t="e">
        <f>SUM(C506:C507)</f>
        <v>#REF!</v>
      </c>
    </row>
    <row r="509" spans="1:3" ht="37.5" hidden="1" customHeight="1" x14ac:dyDescent="0.3">
      <c r="A509" s="802" t="s">
        <v>113</v>
      </c>
      <c r="B509" s="1085">
        <v>1.19</v>
      </c>
      <c r="C509" s="955"/>
    </row>
    <row r="510" spans="1:3" ht="23.25" hidden="1" thickBot="1" x14ac:dyDescent="0.35">
      <c r="A510" s="1102" t="s">
        <v>1</v>
      </c>
      <c r="B510" s="1030" t="e">
        <f>#REF!</f>
        <v>#REF!</v>
      </c>
      <c r="C510" s="962" t="e">
        <f>#REF!</f>
        <v>#REF!</v>
      </c>
    </row>
    <row r="511" spans="1:3" ht="24" hidden="1" thickBot="1" x14ac:dyDescent="0.4">
      <c r="A511" s="1103" t="s">
        <v>0</v>
      </c>
      <c r="B511" s="833" t="e">
        <f>SUM(B509:B510)</f>
        <v>#REF!</v>
      </c>
      <c r="C511" s="1017" t="e">
        <f>SUM(C509:C510)</f>
        <v>#REF!</v>
      </c>
    </row>
    <row r="512" spans="1:3" ht="40.5" hidden="1" x14ac:dyDescent="0.3">
      <c r="A512" s="802" t="s">
        <v>492</v>
      </c>
      <c r="B512" s="1085">
        <v>0.86</v>
      </c>
      <c r="C512" s="955"/>
    </row>
    <row r="513" spans="1:3" ht="23.25" hidden="1" thickBot="1" x14ac:dyDescent="0.35">
      <c r="A513" s="1102" t="s">
        <v>1</v>
      </c>
      <c r="B513" s="1030" t="e">
        <f>#REF!</f>
        <v>#REF!</v>
      </c>
      <c r="C513" s="962" t="e">
        <f>#REF!</f>
        <v>#REF!</v>
      </c>
    </row>
    <row r="514" spans="1:3" ht="24" hidden="1" thickBot="1" x14ac:dyDescent="0.4">
      <c r="A514" s="1103" t="s">
        <v>0</v>
      </c>
      <c r="B514" s="833" t="e">
        <f>SUM(B512:B513)</f>
        <v>#REF!</v>
      </c>
      <c r="C514" s="1017" t="e">
        <f>SUM(C512:C513)</f>
        <v>#REF!</v>
      </c>
    </row>
    <row r="515" spans="1:3" ht="40.5" hidden="1" x14ac:dyDescent="0.3">
      <c r="A515" s="802" t="s">
        <v>111</v>
      </c>
      <c r="B515" s="1085">
        <v>0.86</v>
      </c>
      <c r="C515" s="955"/>
    </row>
    <row r="516" spans="1:3" ht="23.25" hidden="1" thickBot="1" x14ac:dyDescent="0.35">
      <c r="A516" s="1102" t="s">
        <v>1</v>
      </c>
      <c r="B516" s="1030" t="e">
        <f>#REF!</f>
        <v>#REF!</v>
      </c>
      <c r="C516" s="962" t="e">
        <f>#REF!</f>
        <v>#REF!</v>
      </c>
    </row>
    <row r="517" spans="1:3" ht="24" hidden="1" thickBot="1" x14ac:dyDescent="0.4">
      <c r="A517" s="1103" t="s">
        <v>0</v>
      </c>
      <c r="B517" s="833" t="e">
        <f>SUM(B515:B516)</f>
        <v>#REF!</v>
      </c>
      <c r="C517" s="1017" t="e">
        <f>SUM(C515:C516)</f>
        <v>#REF!</v>
      </c>
    </row>
    <row r="518" spans="1:3" ht="40.5" hidden="1" x14ac:dyDescent="0.3">
      <c r="A518" s="802" t="s">
        <v>110</v>
      </c>
      <c r="B518" s="1085">
        <v>1.01</v>
      </c>
      <c r="C518" s="955"/>
    </row>
    <row r="519" spans="1:3" ht="23.25" hidden="1" thickBot="1" x14ac:dyDescent="0.35">
      <c r="A519" s="1102" t="s">
        <v>1</v>
      </c>
      <c r="B519" s="1030" t="e">
        <f>#REF!</f>
        <v>#REF!</v>
      </c>
      <c r="C519" s="962" t="e">
        <f>#REF!</f>
        <v>#REF!</v>
      </c>
    </row>
    <row r="520" spans="1:3" ht="24" hidden="1" thickBot="1" x14ac:dyDescent="0.4">
      <c r="A520" s="1103" t="s">
        <v>0</v>
      </c>
      <c r="B520" s="833" t="e">
        <f>SUM(B518:B519)</f>
        <v>#REF!</v>
      </c>
      <c r="C520" s="1017" t="e">
        <f>SUM(C518:C519)</f>
        <v>#REF!</v>
      </c>
    </row>
    <row r="521" spans="1:3" ht="40.5" hidden="1" x14ac:dyDescent="0.3">
      <c r="A521" s="802" t="s">
        <v>105</v>
      </c>
      <c r="B521" s="1085">
        <v>2.4900000000000002</v>
      </c>
      <c r="C521" s="955"/>
    </row>
    <row r="522" spans="1:3" ht="23.25" hidden="1" thickBot="1" x14ac:dyDescent="0.35">
      <c r="A522" s="1102" t="s">
        <v>1</v>
      </c>
      <c r="B522" s="1030" t="e">
        <f>#REF!</f>
        <v>#REF!</v>
      </c>
      <c r="C522" s="962" t="e">
        <f>#REF!</f>
        <v>#REF!</v>
      </c>
    </row>
    <row r="523" spans="1:3" ht="24" hidden="1" thickBot="1" x14ac:dyDescent="0.4">
      <c r="A523" s="1103" t="s">
        <v>0</v>
      </c>
      <c r="B523" s="833" t="e">
        <f>SUM(B521:B522)</f>
        <v>#REF!</v>
      </c>
      <c r="C523" s="1017" t="e">
        <f>SUM(C521:C522)</f>
        <v>#REF!</v>
      </c>
    </row>
    <row r="524" spans="1:3" ht="22.5" hidden="1" x14ac:dyDescent="0.3">
      <c r="A524" s="802" t="s">
        <v>103</v>
      </c>
      <c r="B524" s="1085">
        <v>2.4900000000000002</v>
      </c>
      <c r="C524" s="955"/>
    </row>
    <row r="525" spans="1:3" ht="23.25" hidden="1" thickBot="1" x14ac:dyDescent="0.35">
      <c r="A525" s="1102" t="s">
        <v>1</v>
      </c>
      <c r="B525" s="1030" t="e">
        <f>#REF!</f>
        <v>#REF!</v>
      </c>
      <c r="C525" s="806" t="e">
        <f>#REF!</f>
        <v>#REF!</v>
      </c>
    </row>
    <row r="526" spans="1:3" ht="24" hidden="1" thickBot="1" x14ac:dyDescent="0.4">
      <c r="A526" s="1103" t="s">
        <v>0</v>
      </c>
      <c r="B526" s="833" t="e">
        <f>SUM(B524:B525)</f>
        <v>#REF!</v>
      </c>
      <c r="C526" s="1017" t="e">
        <f>SUM(C524:C525)</f>
        <v>#REF!</v>
      </c>
    </row>
    <row r="527" spans="1:3" ht="22.5" hidden="1" x14ac:dyDescent="0.3">
      <c r="A527" s="802" t="s">
        <v>102</v>
      </c>
      <c r="B527" s="1085">
        <v>3.29</v>
      </c>
      <c r="C527" s="955"/>
    </row>
    <row r="528" spans="1:3" ht="23.25" hidden="1" thickBot="1" x14ac:dyDescent="0.35">
      <c r="A528" s="1102" t="s">
        <v>1</v>
      </c>
      <c r="B528" s="1030" t="e">
        <f>#REF!</f>
        <v>#REF!</v>
      </c>
      <c r="C528" s="806" t="e">
        <f>#REF!</f>
        <v>#REF!</v>
      </c>
    </row>
    <row r="529" spans="1:5" ht="24" hidden="1" thickBot="1" x14ac:dyDescent="0.4">
      <c r="A529" s="736" t="s">
        <v>0</v>
      </c>
      <c r="B529" s="833" t="e">
        <f>SUM(B527:B528)</f>
        <v>#REF!</v>
      </c>
      <c r="C529" s="1017" t="e">
        <f>SUM(C527:C528)</f>
        <v>#REF!</v>
      </c>
    </row>
    <row r="530" spans="1:5" ht="40.5" hidden="1" x14ac:dyDescent="0.3">
      <c r="A530" s="807" t="s">
        <v>101</v>
      </c>
      <c r="B530" s="1085">
        <v>1.19</v>
      </c>
      <c r="C530" s="955"/>
    </row>
    <row r="531" spans="1:5" ht="23.25" hidden="1" thickBot="1" x14ac:dyDescent="0.35">
      <c r="A531" s="1102" t="s">
        <v>1</v>
      </c>
      <c r="B531" s="962" t="e">
        <f>#REF!</f>
        <v>#REF!</v>
      </c>
      <c r="C531" s="962" t="e">
        <f>#REF!</f>
        <v>#REF!</v>
      </c>
    </row>
    <row r="532" spans="1:5" ht="24" hidden="1" thickBot="1" x14ac:dyDescent="0.4">
      <c r="A532" s="1103" t="s">
        <v>0</v>
      </c>
      <c r="B532" s="833" t="e">
        <f>SUM(B530:B531)</f>
        <v>#REF!</v>
      </c>
      <c r="C532" s="1017" t="e">
        <f>SUM(C530:C531)</f>
        <v>#REF!</v>
      </c>
    </row>
    <row r="533" spans="1:5" ht="40.5" hidden="1" x14ac:dyDescent="0.3">
      <c r="A533" s="807" t="s">
        <v>100</v>
      </c>
      <c r="B533" s="1085">
        <v>0.7</v>
      </c>
      <c r="C533" s="955"/>
    </row>
    <row r="534" spans="1:5" ht="23.25" hidden="1" thickBot="1" x14ac:dyDescent="0.35">
      <c r="A534" s="1102" t="s">
        <v>1</v>
      </c>
      <c r="B534" s="1030" t="e">
        <f>#REF!</f>
        <v>#REF!</v>
      </c>
      <c r="C534" s="806" t="e">
        <f>#REF!</f>
        <v>#REF!</v>
      </c>
    </row>
    <row r="535" spans="1:5" ht="23.25" hidden="1" x14ac:dyDescent="0.35">
      <c r="A535" s="1104" t="s">
        <v>0</v>
      </c>
      <c r="B535" s="1105" t="e">
        <f>SUM(B533:B534)</f>
        <v>#REF!</v>
      </c>
      <c r="C535" s="1106" t="e">
        <f>SUM(C533:C534)</f>
        <v>#REF!</v>
      </c>
    </row>
    <row r="536" spans="1:5" ht="31.5" hidden="1" customHeight="1" x14ac:dyDescent="0.35">
      <c r="A536" s="729" t="s">
        <v>43</v>
      </c>
      <c r="B536" s="1107">
        <v>0.79</v>
      </c>
      <c r="C536" s="1108"/>
    </row>
    <row r="537" spans="1:5" ht="27" hidden="1" customHeight="1" x14ac:dyDescent="0.35">
      <c r="A537" s="422" t="s">
        <v>1</v>
      </c>
      <c r="B537" s="1107">
        <f>[15]физио!H239</f>
        <v>0.3</v>
      </c>
      <c r="C537" s="968">
        <v>0</v>
      </c>
    </row>
    <row r="538" spans="1:5" ht="32.25" hidden="1" customHeight="1" thickBot="1" x14ac:dyDescent="0.4">
      <c r="A538" s="736" t="s">
        <v>0</v>
      </c>
      <c r="B538" s="833">
        <f>SUM(B536:B537)</f>
        <v>1.0900000000000001</v>
      </c>
      <c r="C538" s="1017">
        <f>SUM(C536:C537)</f>
        <v>0</v>
      </c>
      <c r="E538" t="s">
        <v>493</v>
      </c>
    </row>
    <row r="539" spans="1:5" ht="33" hidden="1" customHeight="1" x14ac:dyDescent="0.3">
      <c r="A539" s="431" t="s">
        <v>99</v>
      </c>
      <c r="B539" s="392"/>
      <c r="C539" s="969"/>
    </row>
    <row r="540" spans="1:5" ht="22.5" hidden="1" x14ac:dyDescent="0.3">
      <c r="A540" s="1028" t="s">
        <v>98</v>
      </c>
      <c r="B540" s="1085">
        <v>5.05</v>
      </c>
      <c r="C540" s="955"/>
    </row>
    <row r="541" spans="1:5" ht="23.25" hidden="1" thickBot="1" x14ac:dyDescent="0.35">
      <c r="A541" s="409" t="s">
        <v>1</v>
      </c>
      <c r="B541" s="1030">
        <f>[15]Ренген!H19</f>
        <v>1.65</v>
      </c>
      <c r="C541" s="962">
        <f>[15]Ренген!I19</f>
        <v>0</v>
      </c>
    </row>
    <row r="542" spans="1:5" ht="24" hidden="1" thickBot="1" x14ac:dyDescent="0.4">
      <c r="A542" s="736" t="s">
        <v>0</v>
      </c>
      <c r="B542" s="833">
        <f>SUM(B540:B541)</f>
        <v>6.6999999999999993</v>
      </c>
      <c r="C542" s="1017">
        <f>SUM(C540:C541)</f>
        <v>0</v>
      </c>
    </row>
    <row r="543" spans="1:5" ht="32.25" hidden="1" customHeight="1" x14ac:dyDescent="0.3">
      <c r="A543" s="729" t="s">
        <v>97</v>
      </c>
      <c r="B543" s="1100">
        <v>8.93</v>
      </c>
      <c r="C543" s="965"/>
    </row>
    <row r="544" spans="1:5" ht="33" hidden="1" customHeight="1" x14ac:dyDescent="0.3">
      <c r="A544" s="422" t="s">
        <v>1</v>
      </c>
      <c r="B544" s="733">
        <f>[15]Ренген!H26</f>
        <v>3.26</v>
      </c>
      <c r="C544" s="968">
        <f>[15]Ренген!I26</f>
        <v>0</v>
      </c>
    </row>
    <row r="545" spans="1:3" ht="33.75" hidden="1" customHeight="1" thickBot="1" x14ac:dyDescent="0.4">
      <c r="A545" s="736" t="s">
        <v>0</v>
      </c>
      <c r="B545" s="833">
        <f>SUM(B543:B544)</f>
        <v>12.19</v>
      </c>
      <c r="C545" s="1017">
        <f>SUM(C543:C544)</f>
        <v>0</v>
      </c>
    </row>
    <row r="546" spans="1:3" ht="22.5" hidden="1" x14ac:dyDescent="0.3">
      <c r="A546" s="1109" t="s">
        <v>96</v>
      </c>
      <c r="B546" s="1110">
        <v>25100</v>
      </c>
      <c r="C546" s="955"/>
    </row>
    <row r="547" spans="1:3" ht="23.25" hidden="1" thickBot="1" x14ac:dyDescent="0.35">
      <c r="A547" s="409" t="s">
        <v>1</v>
      </c>
      <c r="B547" s="1030">
        <f>[15]Ренген!H33</f>
        <v>1.65</v>
      </c>
      <c r="C547" s="962">
        <f>[15]Ренген!I33</f>
        <v>0</v>
      </c>
    </row>
    <row r="548" spans="1:3" ht="24" hidden="1" thickBot="1" x14ac:dyDescent="0.4">
      <c r="A548" s="736" t="s">
        <v>0</v>
      </c>
      <c r="B548" s="833">
        <f>SUM(B546:B547)</f>
        <v>25101.65</v>
      </c>
      <c r="C548" s="1017">
        <f>SUM(C546:C547)</f>
        <v>0</v>
      </c>
    </row>
    <row r="549" spans="1:3" ht="34.5" hidden="1" customHeight="1" x14ac:dyDescent="0.3">
      <c r="A549" s="729" t="s">
        <v>95</v>
      </c>
      <c r="B549" s="1100">
        <v>8.93</v>
      </c>
      <c r="C549" s="965"/>
    </row>
    <row r="550" spans="1:3" ht="36.75" hidden="1" customHeight="1" x14ac:dyDescent="0.3">
      <c r="A550" s="422" t="s">
        <v>1</v>
      </c>
      <c r="B550" s="733">
        <f>[15]Ренген!H40</f>
        <v>3.26</v>
      </c>
      <c r="C550" s="968">
        <f>[15]Ренген!I40</f>
        <v>0</v>
      </c>
    </row>
    <row r="551" spans="1:3" ht="34.5" hidden="1" customHeight="1" thickBot="1" x14ac:dyDescent="0.4">
      <c r="A551" s="736" t="s">
        <v>0</v>
      </c>
      <c r="B551" s="833">
        <v>5.96</v>
      </c>
      <c r="C551" s="1017">
        <f>SUM(C549:C550)</f>
        <v>0</v>
      </c>
    </row>
    <row r="552" spans="1:3" ht="33" hidden="1" customHeight="1" x14ac:dyDescent="0.3">
      <c r="A552" s="1028" t="s">
        <v>94</v>
      </c>
      <c r="B552" s="1085">
        <v>5.05</v>
      </c>
      <c r="C552" s="955"/>
    </row>
    <row r="553" spans="1:3" ht="33" hidden="1" customHeight="1" thickBot="1" x14ac:dyDescent="0.35">
      <c r="A553" s="409" t="s">
        <v>1</v>
      </c>
      <c r="B553" s="1030">
        <f>[15]Ренген!H48</f>
        <v>0.61</v>
      </c>
      <c r="C553" s="962">
        <f>[15]Ренген!I48</f>
        <v>0</v>
      </c>
    </row>
    <row r="554" spans="1:3" ht="30" hidden="1" customHeight="1" thickBot="1" x14ac:dyDescent="0.4">
      <c r="A554" s="736" t="s">
        <v>0</v>
      </c>
      <c r="B554" s="833">
        <f>SUM(B552:B553)</f>
        <v>5.66</v>
      </c>
      <c r="C554" s="1017">
        <f>SUM(C552:C553)</f>
        <v>0</v>
      </c>
    </row>
    <row r="555" spans="1:3" ht="29.25" hidden="1" customHeight="1" x14ac:dyDescent="0.3">
      <c r="A555" s="729" t="s">
        <v>93</v>
      </c>
      <c r="B555" s="1100">
        <v>8.93</v>
      </c>
      <c r="C555" s="965"/>
    </row>
    <row r="556" spans="1:3" ht="29.25" hidden="1" customHeight="1" x14ac:dyDescent="0.3">
      <c r="A556" s="422" t="s">
        <v>1</v>
      </c>
      <c r="B556" s="733">
        <f>[15]Ренген!H55</f>
        <v>1.19</v>
      </c>
      <c r="C556" s="968">
        <f>[15]Ренген!I55</f>
        <v>0</v>
      </c>
    </row>
    <row r="557" spans="1:3" ht="33.75" hidden="1" customHeight="1" thickBot="1" x14ac:dyDescent="0.4">
      <c r="A557" s="736" t="s">
        <v>0</v>
      </c>
      <c r="B557" s="833">
        <f>SUM(B555:B556)</f>
        <v>10.119999999999999</v>
      </c>
      <c r="C557" s="1017">
        <f>SUM(C555:C556)</f>
        <v>0</v>
      </c>
    </row>
    <row r="558" spans="1:3" ht="22.5" hidden="1" x14ac:dyDescent="0.3">
      <c r="A558" s="1109" t="s">
        <v>92</v>
      </c>
      <c r="B558" s="1110">
        <v>25100</v>
      </c>
      <c r="C558" s="955"/>
    </row>
    <row r="559" spans="1:3" ht="23.25" hidden="1" thickBot="1" x14ac:dyDescent="0.35">
      <c r="A559" s="409" t="s">
        <v>1</v>
      </c>
      <c r="B559" s="1030">
        <f>[15]Ренген!H63</f>
        <v>0.96</v>
      </c>
      <c r="C559" s="962">
        <f>[15]Ренген!I63</f>
        <v>0</v>
      </c>
    </row>
    <row r="560" spans="1:3" ht="24" hidden="1" thickBot="1" x14ac:dyDescent="0.4">
      <c r="A560" s="736" t="s">
        <v>0</v>
      </c>
      <c r="B560" s="833">
        <f>SUM(B558:B559)</f>
        <v>25100.959999999999</v>
      </c>
      <c r="C560" s="1017">
        <f>SUM(C558:C559)</f>
        <v>0</v>
      </c>
    </row>
    <row r="561" spans="1:3" ht="22.5" hidden="1" x14ac:dyDescent="0.3">
      <c r="A561" s="830" t="s">
        <v>91</v>
      </c>
      <c r="B561" s="832">
        <v>37650</v>
      </c>
      <c r="C561" s="965"/>
    </row>
    <row r="562" spans="1:3" ht="22.5" hidden="1" x14ac:dyDescent="0.3">
      <c r="A562" s="422" t="s">
        <v>1</v>
      </c>
      <c r="B562" s="733">
        <f>[15]Ренген!H70</f>
        <v>1.89</v>
      </c>
      <c r="C562" s="968">
        <f>[15]Ренген!I70</f>
        <v>0</v>
      </c>
    </row>
    <row r="563" spans="1:3" ht="24" hidden="1" thickBot="1" x14ac:dyDescent="0.4">
      <c r="A563" s="736" t="s">
        <v>0</v>
      </c>
      <c r="B563" s="833">
        <f>SUM(B561:B562)</f>
        <v>37651.89</v>
      </c>
      <c r="C563" s="1017">
        <f>SUM(C561:C562)</f>
        <v>0</v>
      </c>
    </row>
    <row r="564" spans="1:3" ht="22.5" hidden="1" x14ac:dyDescent="0.3">
      <c r="A564" s="1028" t="s">
        <v>90</v>
      </c>
      <c r="B564" s="1085">
        <v>5.05</v>
      </c>
      <c r="C564" s="955"/>
    </row>
    <row r="565" spans="1:3" ht="23.25" hidden="1" thickBot="1" x14ac:dyDescent="0.35">
      <c r="A565" s="409" t="s">
        <v>1</v>
      </c>
      <c r="B565" s="1030">
        <f>[15]Ренген!H77</f>
        <v>0.61</v>
      </c>
      <c r="C565" s="962">
        <f>[15]Ренген!I77</f>
        <v>0</v>
      </c>
    </row>
    <row r="566" spans="1:3" ht="24" hidden="1" thickBot="1" x14ac:dyDescent="0.4">
      <c r="A566" s="736" t="s">
        <v>0</v>
      </c>
      <c r="B566" s="833">
        <f>SUM(B564:B565)</f>
        <v>5.66</v>
      </c>
      <c r="C566" s="1017">
        <f>SUM(C564:C565)</f>
        <v>0</v>
      </c>
    </row>
    <row r="567" spans="1:3" ht="22.5" hidden="1" x14ac:dyDescent="0.3">
      <c r="A567" s="729" t="s">
        <v>89</v>
      </c>
      <c r="B567" s="1100">
        <v>7.57</v>
      </c>
      <c r="C567" s="965"/>
    </row>
    <row r="568" spans="1:3" ht="22.5" hidden="1" x14ac:dyDescent="0.3">
      <c r="A568" s="422" t="s">
        <v>1</v>
      </c>
      <c r="B568" s="733">
        <f>[15]Ренген!H84</f>
        <v>0.61</v>
      </c>
      <c r="C568" s="968">
        <f>[15]Ренген!I84</f>
        <v>0</v>
      </c>
    </row>
    <row r="569" spans="1:3" ht="24" hidden="1" thickBot="1" x14ac:dyDescent="0.4">
      <c r="A569" s="736" t="s">
        <v>0</v>
      </c>
      <c r="B569" s="833">
        <f>SUM(B567:B568)</f>
        <v>8.18</v>
      </c>
      <c r="C569" s="1017">
        <f>SUM(C567:C568)</f>
        <v>0</v>
      </c>
    </row>
    <row r="570" spans="1:3" ht="22.5" hidden="1" x14ac:dyDescent="0.3">
      <c r="A570" s="1028" t="s">
        <v>88</v>
      </c>
      <c r="B570" s="1100">
        <v>7.57</v>
      </c>
      <c r="C570" s="965"/>
    </row>
    <row r="571" spans="1:3" ht="23.25" hidden="1" thickBot="1" x14ac:dyDescent="0.35">
      <c r="A571" s="409" t="s">
        <v>1</v>
      </c>
      <c r="B571" s="1030">
        <f>[15]Ренген!H91</f>
        <v>0.61</v>
      </c>
      <c r="C571" s="962">
        <f>[15]Ренген!I91</f>
        <v>0</v>
      </c>
    </row>
    <row r="572" spans="1:3" ht="24" hidden="1" thickBot="1" x14ac:dyDescent="0.4">
      <c r="A572" s="736" t="s">
        <v>0</v>
      </c>
      <c r="B572" s="833">
        <f>SUM(B570:B571)</f>
        <v>8.18</v>
      </c>
      <c r="C572" s="1017">
        <f>SUM(C570:C571)</f>
        <v>0</v>
      </c>
    </row>
    <row r="573" spans="1:3" ht="22.5" hidden="1" x14ac:dyDescent="0.3">
      <c r="A573" s="830" t="s">
        <v>87</v>
      </c>
      <c r="B573" s="832">
        <v>37650</v>
      </c>
      <c r="C573" s="965"/>
    </row>
    <row r="574" spans="1:3" ht="22.5" hidden="1" x14ac:dyDescent="0.3">
      <c r="A574" s="422" t="s">
        <v>1</v>
      </c>
      <c r="B574" s="733">
        <f>[15]Ренген!H98</f>
        <v>0.96</v>
      </c>
      <c r="C574" s="968">
        <f>[15]Ренген!I98</f>
        <v>0</v>
      </c>
    </row>
    <row r="575" spans="1:3" ht="24" hidden="1" thickBot="1" x14ac:dyDescent="0.4">
      <c r="A575" s="736" t="s">
        <v>0</v>
      </c>
      <c r="B575" s="833">
        <f>SUM(B573:B574)</f>
        <v>37650.959999999999</v>
      </c>
      <c r="C575" s="1017">
        <f>SUM(C573:C574)</f>
        <v>0</v>
      </c>
    </row>
    <row r="576" spans="1:3" ht="22.5" hidden="1" x14ac:dyDescent="0.3">
      <c r="A576" s="1028" t="s">
        <v>86</v>
      </c>
      <c r="B576" s="1100">
        <v>7.57</v>
      </c>
      <c r="C576" s="965"/>
    </row>
    <row r="577" spans="1:3" ht="23.25" hidden="1" thickBot="1" x14ac:dyDescent="0.35">
      <c r="A577" s="409" t="s">
        <v>1</v>
      </c>
      <c r="B577" s="1030">
        <f>[15]Ренген!H106</f>
        <v>0.96</v>
      </c>
      <c r="C577" s="962">
        <f>[15]Ренген!I106</f>
        <v>0</v>
      </c>
    </row>
    <row r="578" spans="1:3" ht="24" hidden="1" thickBot="1" x14ac:dyDescent="0.4">
      <c r="A578" s="736" t="s">
        <v>0</v>
      </c>
      <c r="B578" s="833">
        <f>SUM(B576:B577)</f>
        <v>8.5300000000000011</v>
      </c>
      <c r="C578" s="1017">
        <f>SUM(C576:C577)</f>
        <v>0</v>
      </c>
    </row>
    <row r="579" spans="1:3" ht="22.5" hidden="1" x14ac:dyDescent="0.3">
      <c r="A579" s="729" t="s">
        <v>85</v>
      </c>
      <c r="B579" s="1100">
        <v>7.57</v>
      </c>
      <c r="C579" s="965"/>
    </row>
    <row r="580" spans="1:3" ht="22.5" hidden="1" x14ac:dyDescent="0.3">
      <c r="A580" s="422" t="s">
        <v>1</v>
      </c>
      <c r="B580" s="733">
        <f>[15]Ренген!H113</f>
        <v>0.96</v>
      </c>
      <c r="C580" s="968">
        <f>[15]Ренген!I113</f>
        <v>0</v>
      </c>
    </row>
    <row r="581" spans="1:3" ht="24" hidden="1" thickBot="1" x14ac:dyDescent="0.4">
      <c r="A581" s="736" t="s">
        <v>0</v>
      </c>
      <c r="B581" s="833">
        <f>SUM(B579:B580)</f>
        <v>8.5300000000000011</v>
      </c>
      <c r="C581" s="1017">
        <f>SUM(C579:C580)</f>
        <v>0</v>
      </c>
    </row>
    <row r="582" spans="1:3" ht="22.5" hidden="1" x14ac:dyDescent="0.3">
      <c r="A582" s="1028" t="s">
        <v>84</v>
      </c>
      <c r="B582" s="1085">
        <v>5.05</v>
      </c>
      <c r="C582" s="955"/>
    </row>
    <row r="583" spans="1:3" ht="23.25" hidden="1" thickBot="1" x14ac:dyDescent="0.35">
      <c r="A583" s="409" t="s">
        <v>1</v>
      </c>
      <c r="B583" s="1030">
        <f>[15]Ренген!H121</f>
        <v>0.96</v>
      </c>
      <c r="C583" s="962">
        <f>[15]Ренген!I121</f>
        <v>0</v>
      </c>
    </row>
    <row r="584" spans="1:3" ht="24" hidden="1" thickBot="1" x14ac:dyDescent="0.4">
      <c r="A584" s="736" t="s">
        <v>0</v>
      </c>
      <c r="B584" s="833">
        <f>SUM(B582:B583)</f>
        <v>6.01</v>
      </c>
      <c r="C584" s="1017">
        <f>SUM(C582:C583)</f>
        <v>0</v>
      </c>
    </row>
    <row r="585" spans="1:3" ht="22.5" hidden="1" x14ac:dyDescent="0.3">
      <c r="A585" s="729" t="s">
        <v>83</v>
      </c>
      <c r="B585" s="1100">
        <v>7.57</v>
      </c>
      <c r="C585" s="965"/>
    </row>
    <row r="586" spans="1:3" ht="22.5" hidden="1" x14ac:dyDescent="0.3">
      <c r="A586" s="422" t="s">
        <v>1</v>
      </c>
      <c r="B586" s="733">
        <f>[15]Ренген!H128</f>
        <v>3.26</v>
      </c>
      <c r="C586" s="968">
        <f>[15]Ренген!I128</f>
        <v>0</v>
      </c>
    </row>
    <row r="587" spans="1:3" ht="24" hidden="1" thickBot="1" x14ac:dyDescent="0.4">
      <c r="A587" s="736" t="s">
        <v>0</v>
      </c>
      <c r="B587" s="833">
        <f>SUM(B585:B586)</f>
        <v>10.83</v>
      </c>
      <c r="C587" s="1017">
        <f>SUM(C585:C586)</f>
        <v>0</v>
      </c>
    </row>
    <row r="588" spans="1:3" ht="22.5" hidden="1" x14ac:dyDescent="0.3">
      <c r="A588" s="1028" t="s">
        <v>82</v>
      </c>
      <c r="B588" s="1100">
        <v>7.57</v>
      </c>
      <c r="C588" s="965"/>
    </row>
    <row r="589" spans="1:3" ht="23.25" hidden="1" thickBot="1" x14ac:dyDescent="0.35">
      <c r="A589" s="409" t="s">
        <v>1</v>
      </c>
      <c r="B589" s="1030">
        <f>[15]Ренген!H136</f>
        <v>1.19</v>
      </c>
      <c r="C589" s="962">
        <f>[15]Ренген!I136</f>
        <v>0</v>
      </c>
    </row>
    <row r="590" spans="1:3" ht="24" hidden="1" thickBot="1" x14ac:dyDescent="0.4">
      <c r="A590" s="736" t="s">
        <v>0</v>
      </c>
      <c r="B590" s="833">
        <f>SUM(B588:B589)</f>
        <v>8.76</v>
      </c>
      <c r="C590" s="1017">
        <f>SUM(C588:C589)</f>
        <v>0</v>
      </c>
    </row>
    <row r="591" spans="1:3" ht="22.5" hidden="1" x14ac:dyDescent="0.3">
      <c r="A591" s="729" t="s">
        <v>81</v>
      </c>
      <c r="B591" s="1100">
        <v>7.57</v>
      </c>
      <c r="C591" s="965"/>
    </row>
    <row r="592" spans="1:3" ht="22.5" hidden="1" x14ac:dyDescent="0.3">
      <c r="A592" s="422" t="s">
        <v>1</v>
      </c>
      <c r="B592" s="733">
        <f>[15]Ренген!H143</f>
        <v>1.65</v>
      </c>
      <c r="C592" s="968">
        <f>[15]Ренген!I143</f>
        <v>0</v>
      </c>
    </row>
    <row r="593" spans="1:3" ht="24" hidden="1" thickBot="1" x14ac:dyDescent="0.4">
      <c r="A593" s="736" t="s">
        <v>0</v>
      </c>
      <c r="B593" s="833">
        <f>SUM(B591:B592)</f>
        <v>9.2200000000000006</v>
      </c>
      <c r="C593" s="1017">
        <f>SUM(C591:C592)</f>
        <v>0</v>
      </c>
    </row>
    <row r="594" spans="1:3" ht="22.5" hidden="1" x14ac:dyDescent="0.3">
      <c r="A594" s="1028" t="s">
        <v>80</v>
      </c>
      <c r="B594" s="1100">
        <v>7.57</v>
      </c>
      <c r="C594" s="965"/>
    </row>
    <row r="595" spans="1:3" ht="23.25" hidden="1" thickBot="1" x14ac:dyDescent="0.35">
      <c r="A595" s="409" t="s">
        <v>1</v>
      </c>
      <c r="B595" s="1030">
        <f>[15]Ренген!H150</f>
        <v>0.96</v>
      </c>
      <c r="C595" s="962">
        <f>[15]Ренген!I150</f>
        <v>0</v>
      </c>
    </row>
    <row r="596" spans="1:3" ht="24" hidden="1" thickBot="1" x14ac:dyDescent="0.4">
      <c r="A596" s="736" t="s">
        <v>0</v>
      </c>
      <c r="B596" s="833">
        <f>SUM(B594:B595)</f>
        <v>8.5300000000000011</v>
      </c>
      <c r="C596" s="1017">
        <f>SUM(C594:C595)</f>
        <v>0</v>
      </c>
    </row>
    <row r="597" spans="1:3" ht="22.5" hidden="1" x14ac:dyDescent="0.3">
      <c r="A597" s="729" t="s">
        <v>79</v>
      </c>
      <c r="B597" s="1100">
        <v>7.57</v>
      </c>
      <c r="C597" s="965"/>
    </row>
    <row r="598" spans="1:3" ht="22.5" hidden="1" x14ac:dyDescent="0.3">
      <c r="A598" s="422" t="s">
        <v>1</v>
      </c>
      <c r="B598" s="733">
        <f>[15]Ренген!H157</f>
        <v>0.96</v>
      </c>
      <c r="C598" s="968">
        <f>[15]Ренген!I157</f>
        <v>0</v>
      </c>
    </row>
    <row r="599" spans="1:3" ht="24" hidden="1" thickBot="1" x14ac:dyDescent="0.4">
      <c r="A599" s="736" t="s">
        <v>0</v>
      </c>
      <c r="B599" s="833">
        <f>SUM(B597:B598)</f>
        <v>8.5300000000000011</v>
      </c>
      <c r="C599" s="1017">
        <f>SUM(C597:C598)</f>
        <v>0</v>
      </c>
    </row>
    <row r="600" spans="1:3" ht="22.5" hidden="1" x14ac:dyDescent="0.3">
      <c r="A600" s="1028" t="s">
        <v>78</v>
      </c>
      <c r="B600" s="1085">
        <v>5.05</v>
      </c>
      <c r="C600" s="955"/>
    </row>
    <row r="601" spans="1:3" ht="23.25" hidden="1" thickBot="1" x14ac:dyDescent="0.35">
      <c r="A601" s="409" t="s">
        <v>1</v>
      </c>
      <c r="B601" s="1030">
        <f>[15]Ренген!H164</f>
        <v>0.56999999999999995</v>
      </c>
      <c r="C601" s="962">
        <f>[15]Ренген!I164</f>
        <v>0</v>
      </c>
    </row>
    <row r="602" spans="1:3" ht="24" hidden="1" thickBot="1" x14ac:dyDescent="0.4">
      <c r="A602" s="736" t="s">
        <v>0</v>
      </c>
      <c r="B602" s="833">
        <f>SUM(B600:B601)</f>
        <v>5.62</v>
      </c>
      <c r="C602" s="1017">
        <f>SUM(C600:C601)</f>
        <v>0</v>
      </c>
    </row>
    <row r="603" spans="1:3" ht="22.5" hidden="1" x14ac:dyDescent="0.3">
      <c r="A603" s="729" t="s">
        <v>77</v>
      </c>
      <c r="B603" s="1100">
        <v>7.57</v>
      </c>
      <c r="C603" s="965"/>
    </row>
    <row r="604" spans="1:3" ht="22.5" hidden="1" x14ac:dyDescent="0.3">
      <c r="A604" s="422" t="s">
        <v>1</v>
      </c>
      <c r="B604" s="733">
        <f>[15]Ренген!H171</f>
        <v>0.56999999999999995</v>
      </c>
      <c r="C604" s="968">
        <f>[15]Ренген!I171</f>
        <v>0</v>
      </c>
    </row>
    <row r="605" spans="1:3" ht="24" hidden="1" thickBot="1" x14ac:dyDescent="0.4">
      <c r="A605" s="736" t="s">
        <v>0</v>
      </c>
      <c r="B605" s="833">
        <f>SUM(B603:B604)</f>
        <v>8.14</v>
      </c>
      <c r="C605" s="1017">
        <f>SUM(C603:C604)</f>
        <v>0</v>
      </c>
    </row>
    <row r="606" spans="1:3" ht="22.5" hidden="1" x14ac:dyDescent="0.3">
      <c r="A606" s="1028" t="s">
        <v>76</v>
      </c>
      <c r="B606" s="1100">
        <v>7.57</v>
      </c>
      <c r="C606" s="965"/>
    </row>
    <row r="607" spans="1:3" ht="23.25" hidden="1" thickBot="1" x14ac:dyDescent="0.35">
      <c r="A607" s="409" t="s">
        <v>1</v>
      </c>
      <c r="B607" s="1030">
        <f>[15]Ренген!H178</f>
        <v>1.89</v>
      </c>
      <c r="C607" s="962">
        <f>[15]Ренген!I178</f>
        <v>0</v>
      </c>
    </row>
    <row r="608" spans="1:3" ht="24" hidden="1" thickBot="1" x14ac:dyDescent="0.4">
      <c r="A608" s="736" t="s">
        <v>0</v>
      </c>
      <c r="B608" s="833">
        <f>SUM(B606:B607)</f>
        <v>9.4600000000000009</v>
      </c>
      <c r="C608" s="1017">
        <f>SUM(C606:C607)</f>
        <v>0</v>
      </c>
    </row>
    <row r="609" spans="1:3" ht="22.5" hidden="1" x14ac:dyDescent="0.3">
      <c r="A609" s="729" t="s">
        <v>75</v>
      </c>
      <c r="B609" s="1100">
        <v>7.57</v>
      </c>
      <c r="C609" s="965"/>
    </row>
    <row r="610" spans="1:3" ht="22.5" hidden="1" x14ac:dyDescent="0.3">
      <c r="A610" s="422" t="s">
        <v>1</v>
      </c>
      <c r="B610" s="733">
        <f>[15]Ренген!H185</f>
        <v>0.96</v>
      </c>
      <c r="C610" s="968">
        <f>[15]Ренген!I185</f>
        <v>0</v>
      </c>
    </row>
    <row r="611" spans="1:3" ht="24" hidden="1" thickBot="1" x14ac:dyDescent="0.4">
      <c r="A611" s="736" t="s">
        <v>0</v>
      </c>
      <c r="B611" s="833">
        <f>SUM(B609:B610)</f>
        <v>8.5300000000000011</v>
      </c>
      <c r="C611" s="1017">
        <f>SUM(C609:C610)</f>
        <v>0</v>
      </c>
    </row>
    <row r="612" spans="1:3" ht="22.5" hidden="1" x14ac:dyDescent="0.3">
      <c r="A612" s="1109" t="s">
        <v>74</v>
      </c>
      <c r="B612" s="832">
        <v>37650</v>
      </c>
      <c r="C612" s="965"/>
    </row>
    <row r="613" spans="1:3" ht="23.25" hidden="1" thickBot="1" x14ac:dyDescent="0.35">
      <c r="A613" s="409" t="s">
        <v>1</v>
      </c>
      <c r="B613" s="1030">
        <f>[15]Ренген!H199</f>
        <v>1.19</v>
      </c>
      <c r="C613" s="962">
        <f>[15]Ренген!I199</f>
        <v>0</v>
      </c>
    </row>
    <row r="614" spans="1:3" ht="24" hidden="1" thickBot="1" x14ac:dyDescent="0.4">
      <c r="A614" s="736" t="s">
        <v>0</v>
      </c>
      <c r="B614" s="833">
        <f>SUM(B612:B613)</f>
        <v>37651.19</v>
      </c>
      <c r="C614" s="1017">
        <f>SUM(C612:C613)</f>
        <v>0</v>
      </c>
    </row>
    <row r="615" spans="1:3" ht="22.5" hidden="1" x14ac:dyDescent="0.3">
      <c r="A615" s="830" t="s">
        <v>73</v>
      </c>
      <c r="B615" s="832">
        <v>62700</v>
      </c>
      <c r="C615" s="965"/>
    </row>
    <row r="616" spans="1:3" ht="22.5" hidden="1" x14ac:dyDescent="0.3">
      <c r="A616" s="422" t="s">
        <v>1</v>
      </c>
      <c r="B616" s="733">
        <f>[15]Ренген!H207</f>
        <v>0.96</v>
      </c>
      <c r="C616" s="968">
        <f>[15]Ренген!I207</f>
        <v>0</v>
      </c>
    </row>
    <row r="617" spans="1:3" ht="24" hidden="1" thickBot="1" x14ac:dyDescent="0.4">
      <c r="A617" s="736" t="s">
        <v>0</v>
      </c>
      <c r="B617" s="833">
        <f>SUM(B615:B616)</f>
        <v>62700.959999999999</v>
      </c>
      <c r="C617" s="1017">
        <f>SUM(C615:C616)</f>
        <v>0</v>
      </c>
    </row>
    <row r="618" spans="1:3" ht="22.5" hidden="1" x14ac:dyDescent="0.3">
      <c r="A618" s="1028" t="s">
        <v>72</v>
      </c>
      <c r="B618" s="1085">
        <v>5.05</v>
      </c>
      <c r="C618" s="955"/>
    </row>
    <row r="619" spans="1:3" ht="23.25" hidden="1" thickBot="1" x14ac:dyDescent="0.35">
      <c r="A619" s="409" t="s">
        <v>1</v>
      </c>
      <c r="B619" s="1030">
        <f>[15]Ренген!H214</f>
        <v>1.1000000000000001</v>
      </c>
      <c r="C619" s="962">
        <f>[15]Ренген!I214</f>
        <v>0</v>
      </c>
    </row>
    <row r="620" spans="1:3" ht="24" hidden="1" thickBot="1" x14ac:dyDescent="0.4">
      <c r="A620" s="736" t="s">
        <v>0</v>
      </c>
      <c r="B620" s="833">
        <f>SUM(B618:B619)</f>
        <v>6.15</v>
      </c>
      <c r="C620" s="1017">
        <f>SUM(C618:C619)</f>
        <v>0</v>
      </c>
    </row>
    <row r="621" spans="1:3" ht="33" hidden="1" customHeight="1" x14ac:dyDescent="0.3">
      <c r="A621" s="729" t="s">
        <v>71</v>
      </c>
      <c r="B621" s="1085">
        <v>5.96</v>
      </c>
      <c r="C621" s="955"/>
    </row>
    <row r="622" spans="1:3" ht="33" hidden="1" customHeight="1" x14ac:dyDescent="0.3">
      <c r="A622" s="422" t="s">
        <v>1</v>
      </c>
      <c r="B622" s="733">
        <f>[15]Ренген!H221</f>
        <v>0.53</v>
      </c>
      <c r="C622" s="968">
        <f>[15]Ренген!I221</f>
        <v>0</v>
      </c>
    </row>
    <row r="623" spans="1:3" ht="30" hidden="1" customHeight="1" thickBot="1" x14ac:dyDescent="0.4">
      <c r="A623" s="736" t="s">
        <v>0</v>
      </c>
      <c r="B623" s="833">
        <f>SUM(B621:B622)</f>
        <v>6.49</v>
      </c>
      <c r="C623" s="1017">
        <f>SUM(C621:C622)</f>
        <v>0</v>
      </c>
    </row>
    <row r="624" spans="1:3" ht="22.5" hidden="1" x14ac:dyDescent="0.3">
      <c r="A624" s="1028" t="s">
        <v>70</v>
      </c>
      <c r="B624" s="1085">
        <v>5.05</v>
      </c>
      <c r="C624" s="955"/>
    </row>
    <row r="625" spans="1:3" ht="23.25" hidden="1" thickBot="1" x14ac:dyDescent="0.35">
      <c r="A625" s="409" t="s">
        <v>1</v>
      </c>
      <c r="B625" s="1030">
        <f>[15]Ренген!H229</f>
        <v>1.65</v>
      </c>
      <c r="C625" s="962">
        <f>[15]Ренген!I229</f>
        <v>0</v>
      </c>
    </row>
    <row r="626" spans="1:3" ht="24" hidden="1" thickBot="1" x14ac:dyDescent="0.4">
      <c r="A626" s="736" t="s">
        <v>0</v>
      </c>
      <c r="B626" s="833">
        <f>SUM(B624:B625)</f>
        <v>6.6999999999999993</v>
      </c>
      <c r="C626" s="1017">
        <f>SUM(C624:C625)</f>
        <v>0</v>
      </c>
    </row>
    <row r="627" spans="1:3" ht="22.5" hidden="1" x14ac:dyDescent="0.3">
      <c r="A627" s="729" t="s">
        <v>69</v>
      </c>
      <c r="B627" s="1100">
        <v>7.57</v>
      </c>
      <c r="C627" s="965"/>
    </row>
    <row r="628" spans="1:3" ht="22.5" hidden="1" x14ac:dyDescent="0.3">
      <c r="A628" s="422" t="s">
        <v>1</v>
      </c>
      <c r="B628" s="733">
        <f>[15]Ренген!H236</f>
        <v>1.89</v>
      </c>
      <c r="C628" s="968">
        <f>[15]Ренген!I236</f>
        <v>0</v>
      </c>
    </row>
    <row r="629" spans="1:3" ht="24" hidden="1" thickBot="1" x14ac:dyDescent="0.4">
      <c r="A629" s="736" t="s">
        <v>0</v>
      </c>
      <c r="B629" s="833">
        <f>SUM(B627:B628)</f>
        <v>9.4600000000000009</v>
      </c>
      <c r="C629" s="1017">
        <f>SUM(C627:C628)</f>
        <v>0</v>
      </c>
    </row>
    <row r="630" spans="1:3" ht="22.5" hidden="1" x14ac:dyDescent="0.3">
      <c r="A630" s="1109" t="s">
        <v>68</v>
      </c>
      <c r="B630" s="1110">
        <v>25100</v>
      </c>
      <c r="C630" s="955"/>
    </row>
    <row r="631" spans="1:3" ht="23.25" hidden="1" thickBot="1" x14ac:dyDescent="0.35">
      <c r="A631" s="409" t="s">
        <v>1</v>
      </c>
      <c r="B631" s="1030">
        <f>[15]Ренген!H243</f>
        <v>0.61</v>
      </c>
      <c r="C631" s="962">
        <f>[15]Ренген!I243</f>
        <v>0</v>
      </c>
    </row>
    <row r="632" spans="1:3" ht="24" hidden="1" thickBot="1" x14ac:dyDescent="0.4">
      <c r="A632" s="736" t="s">
        <v>0</v>
      </c>
      <c r="B632" s="833">
        <f>SUM(B630:B631)</f>
        <v>25100.61</v>
      </c>
      <c r="C632" s="1017">
        <f>SUM(C630:C631)</f>
        <v>0</v>
      </c>
    </row>
    <row r="633" spans="1:3" ht="22.5" hidden="1" x14ac:dyDescent="0.3">
      <c r="A633" s="830" t="s">
        <v>494</v>
      </c>
      <c r="B633" s="832">
        <v>37650</v>
      </c>
      <c r="C633" s="965"/>
    </row>
    <row r="634" spans="1:3" ht="22.5" hidden="1" x14ac:dyDescent="0.3">
      <c r="A634" s="422" t="s">
        <v>1</v>
      </c>
      <c r="B634" s="733">
        <f>[15]Ренген!H250</f>
        <v>0.61</v>
      </c>
      <c r="C634" s="968">
        <f>[15]Ренген!I250</f>
        <v>0</v>
      </c>
    </row>
    <row r="635" spans="1:3" ht="24" hidden="1" thickBot="1" x14ac:dyDescent="0.4">
      <c r="A635" s="736" t="s">
        <v>0</v>
      </c>
      <c r="B635" s="833">
        <f>SUM(B633:B634)</f>
        <v>37650.61</v>
      </c>
      <c r="C635" s="1017">
        <f>SUM(C633:C634)</f>
        <v>0</v>
      </c>
    </row>
    <row r="636" spans="1:3" ht="22.5" hidden="1" x14ac:dyDescent="0.3">
      <c r="A636" s="1028" t="s">
        <v>66</v>
      </c>
      <c r="B636" s="1085">
        <v>5.05</v>
      </c>
      <c r="C636" s="955"/>
    </row>
    <row r="637" spans="1:3" ht="23.25" hidden="1" thickBot="1" x14ac:dyDescent="0.35">
      <c r="A637" s="409" t="s">
        <v>1</v>
      </c>
      <c r="B637" s="1030">
        <f>[15]Ренген!H257</f>
        <v>0.56999999999999995</v>
      </c>
      <c r="C637" s="962">
        <f>[15]Ренген!I257</f>
        <v>0</v>
      </c>
    </row>
    <row r="638" spans="1:3" ht="24" hidden="1" thickBot="1" x14ac:dyDescent="0.4">
      <c r="A638" s="736" t="s">
        <v>0</v>
      </c>
      <c r="B638" s="833">
        <f>SUM(B636:B637)</f>
        <v>5.62</v>
      </c>
      <c r="C638" s="1017">
        <f>SUM(C636:C637)</f>
        <v>0</v>
      </c>
    </row>
    <row r="639" spans="1:3" ht="22.5" hidden="1" x14ac:dyDescent="0.3">
      <c r="A639" s="729" t="s">
        <v>65</v>
      </c>
      <c r="B639" s="1100">
        <v>7.57</v>
      </c>
      <c r="C639" s="965"/>
    </row>
    <row r="640" spans="1:3" ht="22.5" hidden="1" x14ac:dyDescent="0.3">
      <c r="A640" s="422" t="s">
        <v>1</v>
      </c>
      <c r="B640" s="733">
        <f>[15]Ренген!H264</f>
        <v>1.65</v>
      </c>
      <c r="C640" s="968">
        <f>[15]Ренген!I264</f>
        <v>0</v>
      </c>
    </row>
    <row r="641" spans="1:3" ht="24" hidden="1" thickBot="1" x14ac:dyDescent="0.4">
      <c r="A641" s="736" t="s">
        <v>0</v>
      </c>
      <c r="B641" s="833">
        <f>SUM(B639:B640)</f>
        <v>9.2200000000000006</v>
      </c>
      <c r="C641" s="1017">
        <f>SUM(C639:C640)</f>
        <v>0</v>
      </c>
    </row>
    <row r="642" spans="1:3" ht="22.5" hidden="1" x14ac:dyDescent="0.3">
      <c r="A642" s="1028" t="s">
        <v>64</v>
      </c>
      <c r="B642" s="1085">
        <v>10.08</v>
      </c>
      <c r="C642" s="955"/>
    </row>
    <row r="643" spans="1:3" ht="23.25" hidden="1" thickBot="1" x14ac:dyDescent="0.35">
      <c r="A643" s="409" t="s">
        <v>1</v>
      </c>
      <c r="B643" s="1030">
        <f>[15]Ренген!H272</f>
        <v>1.89</v>
      </c>
      <c r="C643" s="962">
        <f>[15]Ренген!I272</f>
        <v>0</v>
      </c>
    </row>
    <row r="644" spans="1:3" ht="24" hidden="1" thickBot="1" x14ac:dyDescent="0.4">
      <c r="A644" s="736" t="s">
        <v>0</v>
      </c>
      <c r="B644" s="833">
        <f>SUM(B642:B643)</f>
        <v>11.97</v>
      </c>
      <c r="C644" s="1017">
        <f>SUM(C642:C643)</f>
        <v>0</v>
      </c>
    </row>
    <row r="645" spans="1:3" ht="23.25" hidden="1" x14ac:dyDescent="0.35">
      <c r="A645" s="1111" t="s">
        <v>63</v>
      </c>
      <c r="B645" s="1100">
        <v>17.64</v>
      </c>
      <c r="C645" s="374"/>
    </row>
    <row r="646" spans="1:3" ht="20.25" hidden="1" x14ac:dyDescent="0.3">
      <c r="A646" s="1112" t="s">
        <v>1</v>
      </c>
      <c r="B646" s="1113">
        <f>[15]Ренген!H282</f>
        <v>10.15</v>
      </c>
      <c r="C646" s="1114">
        <f>[15]Ренген!I282</f>
        <v>0</v>
      </c>
    </row>
    <row r="647" spans="1:3" ht="24" hidden="1" thickBot="1" x14ac:dyDescent="0.4">
      <c r="A647" s="1115" t="s">
        <v>0</v>
      </c>
      <c r="B647" s="833">
        <f>SUM(B645:B646)</f>
        <v>27.79</v>
      </c>
      <c r="C647" s="826">
        <f>SUM(C645:C646)</f>
        <v>0</v>
      </c>
    </row>
    <row r="648" spans="1:3" ht="22.5" hidden="1" x14ac:dyDescent="0.3">
      <c r="A648" s="1028" t="s">
        <v>62</v>
      </c>
      <c r="B648" s="1100">
        <v>7.57</v>
      </c>
      <c r="C648" s="965"/>
    </row>
    <row r="649" spans="1:3" ht="23.25" hidden="1" thickBot="1" x14ac:dyDescent="0.35">
      <c r="A649" s="409" t="s">
        <v>1</v>
      </c>
      <c r="B649" s="1030">
        <f>[15]Ренген!H289</f>
        <v>1.64</v>
      </c>
      <c r="C649" s="962">
        <f>[15]Ренген!I289</f>
        <v>0</v>
      </c>
    </row>
    <row r="650" spans="1:3" ht="24" hidden="1" thickBot="1" x14ac:dyDescent="0.4">
      <c r="A650" s="736" t="s">
        <v>0</v>
      </c>
      <c r="B650" s="833">
        <f>SUM(B648:B649)</f>
        <v>9.2100000000000009</v>
      </c>
      <c r="C650" s="1017">
        <f>SUM(C648:C649)</f>
        <v>0</v>
      </c>
    </row>
    <row r="651" spans="1:3" ht="33" hidden="1" customHeight="1" x14ac:dyDescent="0.3">
      <c r="A651" s="729" t="s">
        <v>61</v>
      </c>
      <c r="B651" s="1100">
        <v>5.96</v>
      </c>
      <c r="C651" s="965"/>
    </row>
    <row r="652" spans="1:3" ht="39" hidden="1" customHeight="1" x14ac:dyDescent="0.3">
      <c r="A652" s="422" t="s">
        <v>1</v>
      </c>
      <c r="B652" s="733">
        <f>[15]Ренген!H296</f>
        <v>1.64</v>
      </c>
      <c r="C652" s="968">
        <f>[15]Ренген!I296</f>
        <v>0</v>
      </c>
    </row>
    <row r="653" spans="1:3" ht="32.25" hidden="1" customHeight="1" thickBot="1" x14ac:dyDescent="0.4">
      <c r="A653" s="736" t="s">
        <v>0</v>
      </c>
      <c r="B653" s="833">
        <f>SUM(B651:B652)</f>
        <v>7.6</v>
      </c>
      <c r="C653" s="1017">
        <f>SUM(C651:C652)</f>
        <v>0</v>
      </c>
    </row>
    <row r="654" spans="1:3" ht="21" hidden="1" customHeight="1" x14ac:dyDescent="0.3">
      <c r="A654" s="1028" t="s">
        <v>60</v>
      </c>
      <c r="B654" s="1085">
        <v>5.05</v>
      </c>
      <c r="C654" s="955"/>
    </row>
    <row r="655" spans="1:3" ht="23.25" hidden="1" thickBot="1" x14ac:dyDescent="0.35">
      <c r="A655" s="409" t="s">
        <v>1</v>
      </c>
      <c r="B655" s="1116">
        <f>[15]Ренген!H300</f>
        <v>0.04</v>
      </c>
      <c r="C655" s="962">
        <f>[15]Ренген!I300</f>
        <v>0</v>
      </c>
    </row>
    <row r="656" spans="1:3" ht="24" hidden="1" thickBot="1" x14ac:dyDescent="0.4">
      <c r="A656" s="736" t="s">
        <v>0</v>
      </c>
      <c r="B656" s="833">
        <f>SUM(B654:B655)</f>
        <v>5.09</v>
      </c>
      <c r="C656" s="1017">
        <f>SUM(C654:C655)</f>
        <v>0</v>
      </c>
    </row>
    <row r="657" spans="1:5" ht="22.5" hidden="1" x14ac:dyDescent="0.3">
      <c r="A657" s="830" t="s">
        <v>59</v>
      </c>
      <c r="B657" s="832">
        <v>25100</v>
      </c>
      <c r="C657" s="965"/>
    </row>
    <row r="658" spans="1:5" ht="22.5" hidden="1" x14ac:dyDescent="0.3">
      <c r="A658" s="422" t="s">
        <v>1</v>
      </c>
      <c r="B658" s="733">
        <f>[15]Ренген!H308</f>
        <v>1.89</v>
      </c>
      <c r="C658" s="968">
        <f>[15]Ренген!I308</f>
        <v>0</v>
      </c>
    </row>
    <row r="659" spans="1:5" ht="24" hidden="1" thickBot="1" x14ac:dyDescent="0.4">
      <c r="A659" s="736" t="s">
        <v>0</v>
      </c>
      <c r="B659" s="833">
        <f>SUM(B657:B658)</f>
        <v>25101.89</v>
      </c>
      <c r="C659" s="1017">
        <f>SUM(C657:C658)</f>
        <v>0</v>
      </c>
    </row>
    <row r="660" spans="1:5" ht="36.75" hidden="1" customHeight="1" thickBot="1" x14ac:dyDescent="0.35">
      <c r="A660" s="974" t="s">
        <v>58</v>
      </c>
      <c r="B660" s="744"/>
      <c r="C660" s="976"/>
    </row>
    <row r="661" spans="1:5" ht="39.75" hidden="1" customHeight="1" x14ac:dyDescent="0.3">
      <c r="A661" s="394" t="s">
        <v>57</v>
      </c>
      <c r="B661" s="977">
        <v>28.6</v>
      </c>
      <c r="C661" s="1117">
        <f>B661/1.2*0.2</f>
        <v>4.7666666666666675</v>
      </c>
    </row>
    <row r="662" spans="1:5" ht="40.5" hidden="1" customHeight="1" thickBot="1" x14ac:dyDescent="0.35">
      <c r="A662" s="409" t="s">
        <v>1</v>
      </c>
      <c r="B662" s="415">
        <f>[15]ГБО!H22</f>
        <v>6.29</v>
      </c>
      <c r="C662" s="1118">
        <f>[15]ГБО!I22</f>
        <v>0.59</v>
      </c>
    </row>
    <row r="663" spans="1:5" ht="38.25" hidden="1" customHeight="1" thickBot="1" x14ac:dyDescent="0.4">
      <c r="A663" s="736" t="s">
        <v>0</v>
      </c>
      <c r="B663" s="833">
        <f>SUM(B661:B662)</f>
        <v>34.89</v>
      </c>
      <c r="C663" s="1119">
        <f>SUM(C661:C662)</f>
        <v>5.3566666666666674</v>
      </c>
    </row>
    <row r="664" spans="1:5" ht="37.5" hidden="1" customHeight="1" thickBot="1" x14ac:dyDescent="0.35">
      <c r="A664" s="974" t="s">
        <v>56</v>
      </c>
      <c r="B664" s="744"/>
      <c r="C664" s="976"/>
    </row>
    <row r="665" spans="1:5" ht="38.25" hidden="1" customHeight="1" x14ac:dyDescent="0.35">
      <c r="A665" s="417" t="s">
        <v>409</v>
      </c>
      <c r="B665" s="1120">
        <v>26.13</v>
      </c>
      <c r="C665" s="1121"/>
    </row>
    <row r="666" spans="1:5" ht="39" hidden="1" customHeight="1" x14ac:dyDescent="0.35">
      <c r="A666" s="369" t="s">
        <v>54</v>
      </c>
      <c r="B666" s="1122">
        <v>3.93</v>
      </c>
      <c r="C666" s="1123">
        <f>B666/1.2*0.2</f>
        <v>0.65500000000000014</v>
      </c>
    </row>
    <row r="667" spans="1:5" ht="36" hidden="1" customHeight="1" x14ac:dyDescent="0.3">
      <c r="A667" s="417" t="s">
        <v>52</v>
      </c>
      <c r="B667" s="985">
        <v>8.08</v>
      </c>
      <c r="C667" s="1123">
        <f>B667/1.2*0.2</f>
        <v>1.3466666666666667</v>
      </c>
    </row>
    <row r="668" spans="1:5" ht="23.25" hidden="1" customHeight="1" thickBot="1" x14ac:dyDescent="0.35">
      <c r="A668" s="422" t="s">
        <v>1</v>
      </c>
      <c r="B668" s="427">
        <f>[15]ГБО!H32</f>
        <v>0.09</v>
      </c>
      <c r="C668" s="971">
        <f>[15]ГБО!I32</f>
        <v>0.01</v>
      </c>
    </row>
    <row r="669" spans="1:5" ht="23.25" hidden="1" customHeight="1" thickBot="1" x14ac:dyDescent="0.4">
      <c r="A669" s="460" t="s">
        <v>0</v>
      </c>
      <c r="B669" s="984">
        <f>SUM(B667:B668)</f>
        <v>8.17</v>
      </c>
      <c r="C669" s="1119">
        <f>SUM(C667:C668)</f>
        <v>1.3566666666666667</v>
      </c>
      <c r="D669" s="510">
        <v>8</v>
      </c>
      <c r="E669" s="1009"/>
    </row>
    <row r="670" spans="1:5" ht="26.25" hidden="1" customHeight="1" thickBot="1" x14ac:dyDescent="0.35">
      <c r="A670" s="390" t="s">
        <v>50</v>
      </c>
      <c r="B670" s="392"/>
      <c r="C670" s="969"/>
    </row>
    <row r="671" spans="1:5" ht="26.25" hidden="1" customHeight="1" x14ac:dyDescent="0.3">
      <c r="A671" s="394" t="s">
        <v>411</v>
      </c>
      <c r="B671" s="1016">
        <v>13.46</v>
      </c>
      <c r="C671" s="955"/>
      <c r="E671" s="588"/>
    </row>
    <row r="672" spans="1:5" ht="26.25" hidden="1" customHeight="1" thickBot="1" x14ac:dyDescent="0.35">
      <c r="A672" s="409" t="s">
        <v>1</v>
      </c>
      <c r="B672" s="415">
        <f>'[15]УФО(РАО)'!H32</f>
        <v>9.56</v>
      </c>
      <c r="C672" s="970">
        <f>'[15]УФО(РАО)'!I32</f>
        <v>0.01</v>
      </c>
    </row>
    <row r="673" spans="1:3" ht="26.25" hidden="1" customHeight="1" thickBot="1" x14ac:dyDescent="0.4">
      <c r="A673" s="736" t="s">
        <v>0</v>
      </c>
      <c r="B673" s="833">
        <f>SUM(B671:B672)</f>
        <v>23.020000000000003</v>
      </c>
      <c r="C673" s="1017">
        <f>SUM(C671:C672)</f>
        <v>0.01</v>
      </c>
    </row>
    <row r="674" spans="1:3" ht="26.25" hidden="1" customHeight="1" x14ac:dyDescent="0.3">
      <c r="A674" s="394" t="s">
        <v>48</v>
      </c>
      <c r="B674" s="1016">
        <v>13.46</v>
      </c>
      <c r="C674" s="955"/>
    </row>
    <row r="675" spans="1:3" ht="26.25" hidden="1" customHeight="1" thickBot="1" x14ac:dyDescent="0.35">
      <c r="A675" s="409" t="s">
        <v>1</v>
      </c>
      <c r="B675" s="1124">
        <f>'[15]УФО(РАО)'!H44</f>
        <v>3.38</v>
      </c>
      <c r="C675" s="1125">
        <f>'[15]УФО(РАО)'!I44</f>
        <v>0</v>
      </c>
    </row>
    <row r="676" spans="1:3" ht="26.25" hidden="1" customHeight="1" thickBot="1" x14ac:dyDescent="0.4">
      <c r="A676" s="736" t="s">
        <v>0</v>
      </c>
      <c r="B676" s="833">
        <f>SUM(B674:B675)</f>
        <v>16.84</v>
      </c>
      <c r="C676" s="1017">
        <f>SUM(C674:C675)</f>
        <v>0</v>
      </c>
    </row>
    <row r="677" spans="1:3" ht="26.25" hidden="1" customHeight="1" x14ac:dyDescent="0.3">
      <c r="A677" s="394" t="s">
        <v>47</v>
      </c>
      <c r="B677" s="1126">
        <v>39.92</v>
      </c>
      <c r="C677" s="1127"/>
    </row>
    <row r="678" spans="1:3" ht="26.25" hidden="1" customHeight="1" thickBot="1" x14ac:dyDescent="0.35">
      <c r="A678" s="409" t="s">
        <v>1</v>
      </c>
      <c r="B678" s="1124">
        <f>'[15]УФО(РАО)'!H61</f>
        <v>53.94</v>
      </c>
      <c r="C678" s="1125">
        <f>'[15]УФО(РАО)'!I61</f>
        <v>0</v>
      </c>
    </row>
    <row r="679" spans="1:3" ht="26.25" hidden="1" customHeight="1" thickBot="1" x14ac:dyDescent="0.4">
      <c r="A679" s="736" t="s">
        <v>0</v>
      </c>
      <c r="B679" s="833">
        <f>SUM(B677:B678)</f>
        <v>93.86</v>
      </c>
      <c r="C679" s="1017">
        <f>SUM(C677:C678)</f>
        <v>0</v>
      </c>
    </row>
    <row r="680" spans="1:3" ht="26.25" hidden="1" customHeight="1" x14ac:dyDescent="0.3">
      <c r="A680" s="394" t="s">
        <v>46</v>
      </c>
      <c r="B680" s="1126">
        <v>62.74</v>
      </c>
      <c r="C680" s="1127"/>
    </row>
    <row r="681" spans="1:3" ht="26.25" hidden="1" customHeight="1" thickBot="1" x14ac:dyDescent="0.35">
      <c r="A681" s="409" t="s">
        <v>1</v>
      </c>
      <c r="B681" s="1124">
        <f>'[15]УФО(РАО)'!H78</f>
        <v>53.94</v>
      </c>
      <c r="C681" s="1125">
        <f>'[15]УФО(РАО)'!I78</f>
        <v>0</v>
      </c>
    </row>
    <row r="682" spans="1:3" ht="26.25" hidden="1" customHeight="1" thickBot="1" x14ac:dyDescent="0.4">
      <c r="A682" s="736" t="s">
        <v>0</v>
      </c>
      <c r="B682" s="833">
        <f>SUM(B680:B681)</f>
        <v>116.68</v>
      </c>
      <c r="C682" s="1017">
        <f>SUM(C680:C681)</f>
        <v>0</v>
      </c>
    </row>
    <row r="683" spans="1:3" ht="26.25" hidden="1" customHeight="1" thickBot="1" x14ac:dyDescent="0.4">
      <c r="A683" s="740"/>
      <c r="B683" s="406"/>
      <c r="C683" s="972"/>
    </row>
    <row r="684" spans="1:3" ht="26.25" hidden="1" customHeight="1" thickBot="1" x14ac:dyDescent="0.4">
      <c r="A684" s="740"/>
      <c r="B684" s="406"/>
      <c r="C684" s="972"/>
    </row>
    <row r="685" spans="1:3" ht="26.25" hidden="1" customHeight="1" thickBot="1" x14ac:dyDescent="0.35">
      <c r="A685" s="1128" t="s">
        <v>412</v>
      </c>
      <c r="B685" s="1129" t="s">
        <v>228</v>
      </c>
      <c r="C685" s="1130"/>
    </row>
    <row r="686" spans="1:3" ht="24.75" hidden="1" customHeight="1" thickBot="1" x14ac:dyDescent="0.4">
      <c r="A686" s="1131" t="s">
        <v>413</v>
      </c>
      <c r="B686" s="1132">
        <v>64850</v>
      </c>
      <c r="C686" s="1133"/>
    </row>
    <row r="687" spans="1:3" ht="23.25" hidden="1" x14ac:dyDescent="0.35">
      <c r="A687" s="1134" t="s">
        <v>414</v>
      </c>
      <c r="B687" s="1135">
        <v>29300</v>
      </c>
      <c r="C687" s="1136"/>
    </row>
    <row r="688" spans="1:3" ht="24" hidden="1" thickBot="1" x14ac:dyDescent="0.4">
      <c r="A688" s="1128" t="s">
        <v>415</v>
      </c>
      <c r="B688" s="1137"/>
      <c r="C688" s="1133"/>
    </row>
    <row r="689" spans="1:3" ht="23.25" hidden="1" x14ac:dyDescent="0.35">
      <c r="A689" s="1138" t="s">
        <v>416</v>
      </c>
      <c r="B689" s="1139">
        <v>14350</v>
      </c>
      <c r="C689" s="1136"/>
    </row>
    <row r="690" spans="1:3" ht="24" hidden="1" thickBot="1" x14ac:dyDescent="0.4">
      <c r="A690" s="1131" t="s">
        <v>417</v>
      </c>
      <c r="B690" s="1132">
        <v>38250</v>
      </c>
      <c r="C690" s="1133"/>
    </row>
    <row r="691" spans="1:3" ht="24" hidden="1" thickBot="1" x14ac:dyDescent="0.4">
      <c r="A691" s="1131" t="s">
        <v>418</v>
      </c>
      <c r="B691" s="1132">
        <v>71700</v>
      </c>
      <c r="C691" s="1136"/>
    </row>
    <row r="692" spans="1:3" ht="24" hidden="1" thickBot="1" x14ac:dyDescent="0.4">
      <c r="A692" s="1131" t="s">
        <v>419</v>
      </c>
      <c r="B692" s="1132">
        <v>14350</v>
      </c>
      <c r="C692" s="1133"/>
    </row>
    <row r="693" spans="1:3" ht="40.5" hidden="1" x14ac:dyDescent="0.35">
      <c r="A693" s="1140" t="s">
        <v>495</v>
      </c>
      <c r="B693" s="1139">
        <v>35850</v>
      </c>
      <c r="C693" s="1136"/>
    </row>
    <row r="694" spans="1:3" ht="24" hidden="1" thickBot="1" x14ac:dyDescent="0.4">
      <c r="A694" s="1131" t="s">
        <v>421</v>
      </c>
      <c r="B694" s="1132">
        <v>59750</v>
      </c>
      <c r="C694" s="1133"/>
    </row>
    <row r="695" spans="1:3" ht="23.25" hidden="1" x14ac:dyDescent="0.35">
      <c r="A695" s="1140" t="s">
        <v>422</v>
      </c>
      <c r="B695" s="1139">
        <v>19100</v>
      </c>
      <c r="C695" s="1136"/>
    </row>
    <row r="696" spans="1:3" ht="24" hidden="1" thickBot="1" x14ac:dyDescent="0.4">
      <c r="A696" s="1131" t="s">
        <v>423</v>
      </c>
      <c r="B696" s="1132">
        <v>35850</v>
      </c>
      <c r="C696" s="1141"/>
    </row>
    <row r="697" spans="1:3" ht="24" hidden="1" thickBot="1" x14ac:dyDescent="0.4">
      <c r="A697" s="1142" t="s">
        <v>424</v>
      </c>
      <c r="B697" s="1143">
        <v>11950</v>
      </c>
      <c r="C697" s="1136"/>
    </row>
    <row r="698" spans="1:3" ht="24" hidden="1" thickBot="1" x14ac:dyDescent="0.4">
      <c r="A698" s="1131" t="s">
        <v>425</v>
      </c>
      <c r="B698" s="1143">
        <v>11950</v>
      </c>
      <c r="C698" s="1136"/>
    </row>
    <row r="699" spans="1:3" ht="23.25" hidden="1" x14ac:dyDescent="0.35">
      <c r="A699" s="1781" t="s">
        <v>426</v>
      </c>
      <c r="B699" s="1139">
        <v>47800</v>
      </c>
      <c r="C699" s="1136"/>
    </row>
    <row r="700" spans="1:3" ht="24" hidden="1" thickBot="1" x14ac:dyDescent="0.4">
      <c r="A700" s="1782"/>
      <c r="B700" s="1143"/>
      <c r="C700" s="1136"/>
    </row>
    <row r="701" spans="1:3" ht="24" hidden="1" thickBot="1" x14ac:dyDescent="0.4">
      <c r="A701" s="1134" t="s">
        <v>427</v>
      </c>
      <c r="B701" s="1135">
        <v>35850</v>
      </c>
      <c r="C701" s="1133"/>
    </row>
    <row r="702" spans="1:3" ht="20.25" hidden="1" customHeight="1" x14ac:dyDescent="0.35">
      <c r="A702" s="1781" t="s">
        <v>428</v>
      </c>
      <c r="B702" s="1139">
        <v>19100</v>
      </c>
      <c r="C702" s="1136"/>
    </row>
    <row r="703" spans="1:3" ht="19.5" hidden="1" customHeight="1" thickBot="1" x14ac:dyDescent="0.4">
      <c r="A703" s="1782"/>
      <c r="B703" s="1143"/>
      <c r="C703" s="1136"/>
    </row>
    <row r="704" spans="1:3" ht="24" hidden="1" thickBot="1" x14ac:dyDescent="0.4">
      <c r="A704" s="1131" t="s">
        <v>429</v>
      </c>
      <c r="B704" s="1132">
        <v>35850</v>
      </c>
      <c r="C704" s="1133"/>
    </row>
    <row r="705" spans="1:3" ht="24" hidden="1" thickBot="1" x14ac:dyDescent="0.4">
      <c r="A705" s="1131" t="s">
        <v>430</v>
      </c>
      <c r="B705" s="1132">
        <v>95800</v>
      </c>
      <c r="C705" s="1136"/>
    </row>
    <row r="706" spans="1:3" ht="24" hidden="1" thickBot="1" x14ac:dyDescent="0.4">
      <c r="A706" s="1131" t="s">
        <v>431</v>
      </c>
      <c r="B706" s="1132">
        <v>83650</v>
      </c>
      <c r="C706" s="1133"/>
    </row>
    <row r="707" spans="1:3" ht="24" hidden="1" thickBot="1" x14ac:dyDescent="0.4">
      <c r="A707" s="1131" t="s">
        <v>432</v>
      </c>
      <c r="B707" s="1132">
        <v>23900</v>
      </c>
      <c r="C707" s="1136"/>
    </row>
    <row r="708" spans="1:3" ht="24" hidden="1" thickBot="1" x14ac:dyDescent="0.4">
      <c r="A708" s="1131" t="s">
        <v>433</v>
      </c>
      <c r="B708" s="1132">
        <v>47800</v>
      </c>
      <c r="C708" s="1133"/>
    </row>
    <row r="709" spans="1:3" ht="24" hidden="1" thickBot="1" x14ac:dyDescent="0.4">
      <c r="A709" s="1131" t="s">
        <v>434</v>
      </c>
      <c r="B709" s="1132">
        <v>71700</v>
      </c>
      <c r="C709" s="1136"/>
    </row>
    <row r="710" spans="1:3" ht="24" hidden="1" thickBot="1" x14ac:dyDescent="0.4">
      <c r="A710" s="1131" t="s">
        <v>435</v>
      </c>
      <c r="B710" s="1132">
        <v>47800</v>
      </c>
      <c r="C710" s="1133"/>
    </row>
    <row r="711" spans="1:3" ht="23.25" hidden="1" x14ac:dyDescent="0.35">
      <c r="A711" s="1134" t="s">
        <v>436</v>
      </c>
      <c r="B711" s="1135">
        <v>19100</v>
      </c>
      <c r="C711" s="1136"/>
    </row>
    <row r="712" spans="1:3" ht="24" hidden="1" thickBot="1" x14ac:dyDescent="0.4">
      <c r="A712" s="1144" t="s">
        <v>437</v>
      </c>
      <c r="B712" s="1132">
        <v>11950</v>
      </c>
      <c r="C712" s="1133"/>
    </row>
    <row r="713" spans="1:3" ht="24" hidden="1" thickBot="1" x14ac:dyDescent="0.4">
      <c r="A713" s="1144" t="s">
        <v>438</v>
      </c>
      <c r="B713" s="1132">
        <v>11950</v>
      </c>
      <c r="C713" s="1136"/>
    </row>
    <row r="714" spans="1:3" ht="24" hidden="1" thickBot="1" x14ac:dyDescent="0.4">
      <c r="A714" s="1131" t="s">
        <v>439</v>
      </c>
      <c r="B714" s="1132">
        <v>35850</v>
      </c>
      <c r="C714" s="1133"/>
    </row>
    <row r="715" spans="1:3" ht="24" hidden="1" thickBot="1" x14ac:dyDescent="0.4">
      <c r="A715" s="1134" t="s">
        <v>440</v>
      </c>
      <c r="B715" s="1132">
        <v>35850</v>
      </c>
      <c r="C715" s="1133"/>
    </row>
    <row r="716" spans="1:3" ht="24" hidden="1" thickBot="1" x14ac:dyDescent="0.4">
      <c r="A716" s="1131" t="s">
        <v>441</v>
      </c>
      <c r="B716" s="1132">
        <v>47800</v>
      </c>
      <c r="C716" s="1133"/>
    </row>
    <row r="717" spans="1:3" ht="41.25" hidden="1" thickBot="1" x14ac:dyDescent="0.4">
      <c r="A717" s="1131" t="s">
        <v>442</v>
      </c>
      <c r="B717" s="1132">
        <v>83650</v>
      </c>
      <c r="C717" s="1136"/>
    </row>
    <row r="718" spans="1:3" ht="24" hidden="1" customHeight="1" thickBot="1" x14ac:dyDescent="0.4">
      <c r="A718" s="1131" t="s">
        <v>443</v>
      </c>
      <c r="B718" s="1132">
        <v>47800</v>
      </c>
      <c r="C718" s="1133"/>
    </row>
    <row r="719" spans="1:3" ht="24" hidden="1" thickBot="1" x14ac:dyDescent="0.4">
      <c r="A719" s="1131" t="s">
        <v>496</v>
      </c>
      <c r="B719" s="1132">
        <v>59750</v>
      </c>
      <c r="C719" s="1136"/>
    </row>
    <row r="720" spans="1:3" ht="24" hidden="1" thickBot="1" x14ac:dyDescent="0.4">
      <c r="A720" s="1134" t="s">
        <v>445</v>
      </c>
      <c r="B720" s="1135">
        <v>96150</v>
      </c>
      <c r="C720" s="1133"/>
    </row>
    <row r="721" spans="1:5" ht="24" hidden="1" thickBot="1" x14ac:dyDescent="0.4">
      <c r="A721" s="1131" t="s">
        <v>446</v>
      </c>
      <c r="B721" s="1132">
        <v>23900</v>
      </c>
      <c r="C721" s="1136"/>
    </row>
    <row r="722" spans="1:5" ht="24" hidden="1" thickBot="1" x14ac:dyDescent="0.4">
      <c r="A722" s="1131" t="s">
        <v>447</v>
      </c>
      <c r="B722" s="1132">
        <v>143700</v>
      </c>
      <c r="C722" s="1133"/>
    </row>
    <row r="723" spans="1:5" ht="24" hidden="1" thickBot="1" x14ac:dyDescent="0.4">
      <c r="A723" s="1131" t="s">
        <v>448</v>
      </c>
      <c r="B723" s="1132">
        <v>36450</v>
      </c>
      <c r="C723" s="1136"/>
    </row>
    <row r="724" spans="1:5" ht="41.25" hidden="1" thickBot="1" x14ac:dyDescent="0.4">
      <c r="A724" s="1131" t="s">
        <v>449</v>
      </c>
      <c r="B724" s="1132">
        <v>102450</v>
      </c>
      <c r="C724" s="1133"/>
    </row>
    <row r="725" spans="1:5" ht="24" hidden="1" customHeight="1" thickBot="1" x14ac:dyDescent="0.4">
      <c r="A725" s="1131" t="s">
        <v>450</v>
      </c>
      <c r="B725" s="1132">
        <v>153650</v>
      </c>
      <c r="C725" s="1136"/>
    </row>
    <row r="726" spans="1:5" ht="24" hidden="1" thickBot="1" x14ac:dyDescent="0.4">
      <c r="A726" s="1131" t="s">
        <v>451</v>
      </c>
      <c r="B726" s="1132">
        <v>102450</v>
      </c>
      <c r="C726" s="1133"/>
    </row>
    <row r="727" spans="1:5" ht="24" hidden="1" thickBot="1" x14ac:dyDescent="0.4">
      <c r="A727" s="1131" t="s">
        <v>452</v>
      </c>
      <c r="B727" s="1132">
        <v>95600</v>
      </c>
      <c r="C727" s="1136"/>
    </row>
    <row r="728" spans="1:5" ht="24" hidden="1" thickBot="1" x14ac:dyDescent="0.4">
      <c r="A728" s="1131" t="s">
        <v>453</v>
      </c>
      <c r="B728" s="1132">
        <v>95800</v>
      </c>
      <c r="C728" s="1133"/>
    </row>
    <row r="729" spans="1:5" ht="24" hidden="1" thickBot="1" x14ac:dyDescent="0.4">
      <c r="A729" s="1131" t="s">
        <v>454</v>
      </c>
      <c r="B729" s="1132">
        <v>14400</v>
      </c>
      <c r="C729" s="1136"/>
    </row>
    <row r="730" spans="1:5" ht="24" hidden="1" thickBot="1" x14ac:dyDescent="0.4">
      <c r="A730" s="1145" t="s">
        <v>455</v>
      </c>
      <c r="B730" s="1137"/>
      <c r="C730" s="1133"/>
    </row>
    <row r="731" spans="1:5" ht="24" hidden="1" thickBot="1" x14ac:dyDescent="0.4">
      <c r="A731" s="1131" t="s">
        <v>456</v>
      </c>
      <c r="B731" s="1132">
        <v>11900</v>
      </c>
      <c r="C731" s="1136"/>
    </row>
    <row r="732" spans="1:5" ht="24" hidden="1" thickBot="1" x14ac:dyDescent="0.4">
      <c r="A732" s="1131" t="s">
        <v>457</v>
      </c>
      <c r="B732" s="1132">
        <v>11950</v>
      </c>
      <c r="C732" s="1133"/>
    </row>
    <row r="733" spans="1:5" ht="23.25" hidden="1" x14ac:dyDescent="0.35">
      <c r="A733" s="1146" t="s">
        <v>458</v>
      </c>
      <c r="B733" s="1135">
        <v>19100</v>
      </c>
      <c r="C733" s="1136"/>
    </row>
    <row r="734" spans="1:5" ht="24" hidden="1" thickBot="1" x14ac:dyDescent="0.4">
      <c r="A734" s="1128" t="s">
        <v>459</v>
      </c>
      <c r="B734" s="1137"/>
      <c r="C734" s="1133"/>
    </row>
    <row r="735" spans="1:5" ht="23.25" hidden="1" x14ac:dyDescent="0.35">
      <c r="A735" s="1138" t="s">
        <v>460</v>
      </c>
      <c r="B735" s="1139">
        <v>186450</v>
      </c>
      <c r="C735" s="1136"/>
    </row>
    <row r="736" spans="1:5" ht="30" hidden="1" x14ac:dyDescent="0.4">
      <c r="A736" s="33" t="s">
        <v>42</v>
      </c>
      <c r="B736" s="26"/>
      <c r="C736" s="26"/>
      <c r="D736" s="26"/>
      <c r="E736" s="26"/>
    </row>
    <row r="737" spans="1:5" ht="61.5" hidden="1" x14ac:dyDescent="0.45">
      <c r="A737" s="32" t="s">
        <v>41</v>
      </c>
      <c r="B737" s="26">
        <v>59.93</v>
      </c>
      <c r="C737" s="30"/>
      <c r="D737" s="26"/>
      <c r="E737" s="26"/>
    </row>
    <row r="738" spans="1:5" ht="30.75" hidden="1" x14ac:dyDescent="0.45">
      <c r="A738" s="31" t="s">
        <v>1</v>
      </c>
      <c r="B738" s="26">
        <v>68.19</v>
      </c>
      <c r="C738" s="30">
        <v>5.91</v>
      </c>
      <c r="D738" s="26"/>
      <c r="E738" s="29"/>
    </row>
    <row r="739" spans="1:5" ht="30.75" hidden="1" thickBot="1" x14ac:dyDescent="0.45">
      <c r="A739" s="28" t="s">
        <v>0</v>
      </c>
      <c r="B739" s="984">
        <f>SUM(B737:B738)</f>
        <v>128.12</v>
      </c>
      <c r="C739" s="27">
        <f>SUM(C737:C738)</f>
        <v>5.91</v>
      </c>
      <c r="D739" s="26"/>
      <c r="E739" s="26"/>
    </row>
    <row r="740" spans="1:5" ht="52.5" hidden="1" customHeight="1" x14ac:dyDescent="0.45">
      <c r="A740" s="32" t="s">
        <v>40</v>
      </c>
      <c r="B740" s="26">
        <v>42.01</v>
      </c>
      <c r="C740" s="30"/>
      <c r="D740" s="26"/>
      <c r="E740" s="26"/>
    </row>
    <row r="741" spans="1:5" ht="30.75" hidden="1" x14ac:dyDescent="0.45">
      <c r="A741" s="31" t="s">
        <v>1</v>
      </c>
      <c r="B741" s="26">
        <v>58.24</v>
      </c>
      <c r="C741" s="30">
        <v>4.97</v>
      </c>
      <c r="D741" s="26"/>
      <c r="E741" s="29"/>
    </row>
    <row r="742" spans="1:5" ht="30.75" hidden="1" thickBot="1" x14ac:dyDescent="0.45">
      <c r="A742" s="28" t="s">
        <v>0</v>
      </c>
      <c r="B742" s="984">
        <f>SUM(B740:B741)</f>
        <v>100.25</v>
      </c>
      <c r="C742" s="27">
        <f>SUM(C740:C741)</f>
        <v>4.97</v>
      </c>
      <c r="D742" s="26"/>
      <c r="E742" s="26"/>
    </row>
    <row r="743" spans="1:5" ht="92.25" hidden="1" x14ac:dyDescent="0.45">
      <c r="A743" s="32" t="s">
        <v>497</v>
      </c>
      <c r="B743" s="26">
        <v>84.01</v>
      </c>
      <c r="C743" s="30"/>
      <c r="D743" s="26"/>
      <c r="E743" s="26"/>
    </row>
    <row r="744" spans="1:5" ht="30.75" hidden="1" x14ac:dyDescent="0.45">
      <c r="A744" s="31" t="s">
        <v>1</v>
      </c>
      <c r="B744" s="26">
        <v>65.239999999999995</v>
      </c>
      <c r="C744" s="30">
        <v>5.61</v>
      </c>
      <c r="D744" s="26"/>
      <c r="E744" s="29"/>
    </row>
    <row r="745" spans="1:5" ht="30.75" hidden="1" thickBot="1" x14ac:dyDescent="0.45">
      <c r="A745" s="28" t="s">
        <v>0</v>
      </c>
      <c r="B745" s="984">
        <f>SUM(B743:B744)</f>
        <v>149.25</v>
      </c>
      <c r="C745" s="27">
        <f>SUM(C743:C744)</f>
        <v>5.61</v>
      </c>
      <c r="D745" s="26"/>
      <c r="E745" s="26"/>
    </row>
    <row r="746" spans="1:5" ht="57.75" hidden="1" customHeight="1" thickBot="1" x14ac:dyDescent="0.4">
      <c r="A746" s="1147" t="s">
        <v>498</v>
      </c>
      <c r="B746" s="1148">
        <v>40.65</v>
      </c>
      <c r="C746" s="1149"/>
    </row>
    <row r="747" spans="1:5" ht="23.25" hidden="1" x14ac:dyDescent="0.35">
      <c r="A747" s="248" t="s">
        <v>254</v>
      </c>
      <c r="B747" s="1148">
        <v>12.05</v>
      </c>
      <c r="C747" s="1149"/>
    </row>
    <row r="748" spans="1:5" ht="23.25" hidden="1" x14ac:dyDescent="0.35">
      <c r="A748" s="1150"/>
      <c r="B748" s="1148"/>
      <c r="C748" s="1149"/>
    </row>
    <row r="749" spans="1:5" ht="23.25" hidden="1" x14ac:dyDescent="0.35">
      <c r="A749" s="1150"/>
      <c r="B749" s="1148"/>
      <c r="C749" s="1149"/>
    </row>
    <row r="750" spans="1:5" ht="20.25" hidden="1" x14ac:dyDescent="0.3">
      <c r="A750" s="1151" t="s">
        <v>461</v>
      </c>
      <c r="B750" s="1152"/>
      <c r="C750" s="1153"/>
    </row>
    <row r="751" spans="1:5" ht="23.25" hidden="1" x14ac:dyDescent="0.35">
      <c r="A751" s="1154" t="s">
        <v>462</v>
      </c>
      <c r="B751" s="1155">
        <v>1.76</v>
      </c>
      <c r="C751" s="1156"/>
      <c r="E751" s="1157"/>
    </row>
    <row r="752" spans="1:5" ht="23.25" hidden="1" x14ac:dyDescent="0.35">
      <c r="A752" s="399" t="s">
        <v>1</v>
      </c>
      <c r="B752" s="1158" t="e">
        <f>#REF!</f>
        <v>#REF!</v>
      </c>
      <c r="C752" s="1159" t="e">
        <f>#REF!</f>
        <v>#REF!</v>
      </c>
      <c r="E752" s="1157"/>
    </row>
    <row r="753" spans="1:5" ht="71.25" hidden="1" thickBot="1" x14ac:dyDescent="0.4">
      <c r="A753" s="1160" t="s">
        <v>0</v>
      </c>
      <c r="B753" s="1161" t="e">
        <f>SUM(B751:B752)</f>
        <v>#REF!</v>
      </c>
      <c r="C753" s="1017" t="e">
        <f>SUM(C751:C752)</f>
        <v>#REF!</v>
      </c>
      <c r="E753" s="1162" t="s">
        <v>499</v>
      </c>
    </row>
    <row r="754" spans="1:5" ht="40.5" hidden="1" x14ac:dyDescent="0.35">
      <c r="A754" s="1163" t="s">
        <v>463</v>
      </c>
      <c r="B754" s="1164">
        <v>6.14</v>
      </c>
      <c r="C754" s="1165"/>
      <c r="E754" s="1157"/>
    </row>
    <row r="755" spans="1:5" ht="23.25" hidden="1" x14ac:dyDescent="0.35">
      <c r="A755" s="399" t="s">
        <v>1</v>
      </c>
      <c r="B755" s="1158" t="e">
        <f>#REF!</f>
        <v>#REF!</v>
      </c>
      <c r="C755" s="1159" t="e">
        <f>#REF!</f>
        <v>#REF!</v>
      </c>
      <c r="E755" s="1157"/>
    </row>
    <row r="756" spans="1:5" ht="24" hidden="1" thickBot="1" x14ac:dyDescent="0.4">
      <c r="A756" s="1104" t="s">
        <v>0</v>
      </c>
      <c r="B756" s="1161" t="e">
        <f>SUM(B754:B755)</f>
        <v>#REF!</v>
      </c>
      <c r="C756" s="1017" t="e">
        <f>SUM(C754:C755)</f>
        <v>#REF!</v>
      </c>
      <c r="E756" s="1157"/>
    </row>
    <row r="757" spans="1:5" ht="40.5" hidden="1" x14ac:dyDescent="0.35">
      <c r="A757" s="1154" t="s">
        <v>464</v>
      </c>
      <c r="B757" s="1155">
        <v>9.64</v>
      </c>
      <c r="C757" s="1156"/>
      <c r="E757" s="1157"/>
    </row>
    <row r="758" spans="1:5" ht="23.25" hidden="1" x14ac:dyDescent="0.35">
      <c r="A758" s="399" t="s">
        <v>1</v>
      </c>
      <c r="B758" s="1158" t="e">
        <f>#REF!</f>
        <v>#REF!</v>
      </c>
      <c r="C758" s="1159" t="e">
        <f>#REF!</f>
        <v>#REF!</v>
      </c>
      <c r="E758" s="1157"/>
    </row>
    <row r="759" spans="1:5" ht="24" hidden="1" thickBot="1" x14ac:dyDescent="0.4">
      <c r="A759" s="736" t="s">
        <v>0</v>
      </c>
      <c r="B759" s="1161" t="e">
        <f>SUM(B757:B758)</f>
        <v>#REF!</v>
      </c>
      <c r="C759" s="1017" t="e">
        <f>SUM(C757:C758)</f>
        <v>#REF!</v>
      </c>
      <c r="E759" s="1157"/>
    </row>
    <row r="760" spans="1:5" ht="40.5" hidden="1" x14ac:dyDescent="0.35">
      <c r="A760" s="1163" t="s">
        <v>465</v>
      </c>
      <c r="B760" s="1164">
        <v>16.64</v>
      </c>
      <c r="C760" s="1165"/>
      <c r="E760" s="1157"/>
    </row>
    <row r="761" spans="1:5" ht="23.25" hidden="1" x14ac:dyDescent="0.35">
      <c r="A761" s="399" t="s">
        <v>1</v>
      </c>
      <c r="B761" s="1158" t="e">
        <f>#REF!</f>
        <v>#REF!</v>
      </c>
      <c r="C761" s="1159" t="e">
        <f>#REF!</f>
        <v>#REF!</v>
      </c>
      <c r="E761" s="1157"/>
    </row>
    <row r="762" spans="1:5" ht="24" hidden="1" thickBot="1" x14ac:dyDescent="0.4">
      <c r="A762" s="1104" t="s">
        <v>0</v>
      </c>
      <c r="B762" s="1161" t="e">
        <f>SUM(B760:B761)</f>
        <v>#REF!</v>
      </c>
      <c r="C762" s="1017" t="e">
        <f>SUM(C760:C761)</f>
        <v>#REF!</v>
      </c>
      <c r="E762" s="1157"/>
    </row>
    <row r="763" spans="1:5" ht="23.25" hidden="1" x14ac:dyDescent="0.35">
      <c r="A763" s="1166" t="s">
        <v>466</v>
      </c>
      <c r="B763" s="1155">
        <v>1.24</v>
      </c>
      <c r="C763" s="1156"/>
      <c r="E763" s="1157"/>
    </row>
    <row r="764" spans="1:5" ht="23.25" hidden="1" x14ac:dyDescent="0.35">
      <c r="A764" s="399" t="s">
        <v>1</v>
      </c>
      <c r="B764" s="1158" t="e">
        <f>#REF!</f>
        <v>#REF!</v>
      </c>
      <c r="C764" s="1159" t="e">
        <f>#REF!</f>
        <v>#REF!</v>
      </c>
      <c r="E764" s="1157"/>
    </row>
    <row r="765" spans="1:5" ht="24" hidden="1" thickBot="1" x14ac:dyDescent="0.4">
      <c r="A765" s="736" t="s">
        <v>0</v>
      </c>
      <c r="B765" s="1161" t="e">
        <f>SUM(B763:B764)</f>
        <v>#REF!</v>
      </c>
      <c r="C765" s="1017" t="e">
        <f>SUM(C763:C764)</f>
        <v>#REF!</v>
      </c>
      <c r="E765" s="1157"/>
    </row>
    <row r="766" spans="1:5" ht="23.25" hidden="1" x14ac:dyDescent="0.35">
      <c r="A766" s="1163" t="s">
        <v>467</v>
      </c>
      <c r="B766" s="1164">
        <v>2.64</v>
      </c>
      <c r="C766" s="1165"/>
      <c r="E766" s="1157"/>
    </row>
    <row r="767" spans="1:5" ht="23.25" hidden="1" x14ac:dyDescent="0.35">
      <c r="A767" s="399" t="s">
        <v>1</v>
      </c>
      <c r="B767" s="1158" t="e">
        <f>#REF!</f>
        <v>#REF!</v>
      </c>
      <c r="C767" s="1159" t="e">
        <f>#REF!</f>
        <v>#REF!</v>
      </c>
      <c r="E767" s="1157"/>
    </row>
    <row r="768" spans="1:5" ht="24" hidden="1" thickBot="1" x14ac:dyDescent="0.4">
      <c r="A768" s="1104" t="s">
        <v>0</v>
      </c>
      <c r="B768" s="1161" t="e">
        <f>SUM(B766:B767)</f>
        <v>#REF!</v>
      </c>
      <c r="C768" s="1017" t="e">
        <f>SUM(C766:C767)</f>
        <v>#REF!</v>
      </c>
      <c r="E768" s="1157"/>
    </row>
    <row r="769" spans="1:5" ht="23.25" hidden="1" x14ac:dyDescent="0.35">
      <c r="A769" s="1166" t="s">
        <v>468</v>
      </c>
      <c r="B769" s="1155">
        <v>1.24</v>
      </c>
      <c r="C769" s="1156"/>
      <c r="E769" s="1157"/>
    </row>
    <row r="770" spans="1:5" ht="23.25" hidden="1" x14ac:dyDescent="0.35">
      <c r="A770" s="399" t="s">
        <v>1</v>
      </c>
      <c r="B770" s="1158" t="e">
        <f>#REF!</f>
        <v>#REF!</v>
      </c>
      <c r="C770" s="1159" t="e">
        <f>#REF!</f>
        <v>#REF!</v>
      </c>
      <c r="E770" s="1157"/>
    </row>
    <row r="771" spans="1:5" ht="24" hidden="1" thickBot="1" x14ac:dyDescent="0.4">
      <c r="A771" s="736" t="s">
        <v>0</v>
      </c>
      <c r="B771" s="1161" t="e">
        <f>SUM(B769:B770)</f>
        <v>#REF!</v>
      </c>
      <c r="C771" s="1017" t="e">
        <f>SUM(C769:C770)</f>
        <v>#REF!</v>
      </c>
      <c r="E771" s="1157"/>
    </row>
    <row r="772" spans="1:5" ht="23.25" hidden="1" x14ac:dyDescent="0.35">
      <c r="A772" s="1167" t="s">
        <v>469</v>
      </c>
      <c r="B772" s="1155">
        <v>1.24</v>
      </c>
      <c r="C772" s="1156"/>
      <c r="E772" s="1157"/>
    </row>
    <row r="773" spans="1:5" ht="23.25" hidden="1" x14ac:dyDescent="0.35">
      <c r="A773" s="399" t="s">
        <v>1</v>
      </c>
      <c r="B773" s="1158" t="e">
        <f>#REF!</f>
        <v>#REF!</v>
      </c>
      <c r="C773" s="1159" t="e">
        <f>#REF!</f>
        <v>#REF!</v>
      </c>
      <c r="E773" s="1157"/>
    </row>
    <row r="774" spans="1:5" ht="24" hidden="1" thickBot="1" x14ac:dyDescent="0.4">
      <c r="A774" s="736" t="s">
        <v>0</v>
      </c>
      <c r="B774" s="1161" t="e">
        <f>SUM(B772:B773)</f>
        <v>#REF!</v>
      </c>
      <c r="C774" s="1017" t="e">
        <f>SUM(C772:C773)</f>
        <v>#REF!</v>
      </c>
      <c r="E774" s="1157"/>
    </row>
    <row r="775" spans="1:5" ht="0.75" hidden="1" customHeight="1" x14ac:dyDescent="0.35">
      <c r="A775" s="1167" t="s">
        <v>470</v>
      </c>
      <c r="B775" s="1168">
        <v>62600</v>
      </c>
      <c r="C775" s="1165"/>
      <c r="E775" s="1169"/>
    </row>
    <row r="776" spans="1:5" ht="23.25" hidden="1" x14ac:dyDescent="0.35">
      <c r="A776" s="399" t="s">
        <v>1</v>
      </c>
      <c r="B776" s="1170"/>
      <c r="C776" s="1171" t="s">
        <v>471</v>
      </c>
    </row>
    <row r="777" spans="1:5" ht="24" hidden="1" thickBot="1" x14ac:dyDescent="0.4">
      <c r="A777" s="736" t="s">
        <v>0</v>
      </c>
      <c r="B777" s="738">
        <f>SUM(B775:B776)</f>
        <v>62600</v>
      </c>
      <c r="C777" s="1017">
        <f>SUM(C775:C776)</f>
        <v>0</v>
      </c>
    </row>
    <row r="778" spans="1:5" hidden="1" x14ac:dyDescent="0.2">
      <c r="B778" s="2"/>
    </row>
    <row r="779" spans="1:5" hidden="1" x14ac:dyDescent="0.2"/>
  </sheetData>
  <mergeCells count="9">
    <mergeCell ref="A61:B61"/>
    <mergeCell ref="A699:A700"/>
    <mergeCell ref="A702:A703"/>
    <mergeCell ref="B13:B14"/>
    <mergeCell ref="C13:C14"/>
    <mergeCell ref="A41:C41"/>
    <mergeCell ref="A46:B46"/>
    <mergeCell ref="A48:C48"/>
    <mergeCell ref="A53:C53"/>
  </mergeCells>
  <printOptions horizontalCentered="1"/>
  <pageMargins left="0.78740157480314965" right="0" top="0.59055118110236227" bottom="0.19685039370078741" header="0" footer="0"/>
  <pageSetup paperSize="9" scale="79" orientation="portrait" horizontalDpi="120" verticalDpi="144" r:id="rId1"/>
  <headerFooter alignWithMargins="0"/>
  <rowBreaks count="15" manualBreakCount="15">
    <brk id="39" max="2" man="1"/>
    <brk id="96" max="2" man="1"/>
    <brk id="143" max="2" man="1"/>
    <brk id="194" max="2" man="1"/>
    <brk id="246" max="2" man="1"/>
    <brk id="288" max="2" man="1"/>
    <brk id="335" max="2" man="1"/>
    <brk id="439" max="2" man="1"/>
    <brk id="496" max="2" man="1"/>
    <brk id="538" max="2" man="1"/>
    <brk id="563" max="2" man="1"/>
    <brk id="605" max="2" man="1"/>
    <brk id="647" max="2" man="1"/>
    <brk id="696" max="2" man="1"/>
    <brk id="749" max="2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AC451-EBDF-4D7D-802F-4FAA2A9661FD}">
  <sheetPr>
    <tabColor rgb="FFFF3399"/>
    <pageSetUpPr fitToPage="1"/>
  </sheetPr>
  <dimension ref="A5:J775"/>
  <sheetViews>
    <sheetView topLeftCell="A300" zoomScale="73" zoomScaleNormal="73" zoomScaleSheetLayoutView="100" workbookViewId="0">
      <selection activeCell="A4" sqref="A4:E339"/>
    </sheetView>
  </sheetViews>
  <sheetFormatPr defaultRowHeight="12.75" x14ac:dyDescent="0.2"/>
  <cols>
    <col min="1" max="1" width="88.85546875" customWidth="1"/>
    <col min="2" max="2" width="0.140625" customWidth="1"/>
    <col min="3" max="3" width="19.42578125" customWidth="1"/>
    <col min="4" max="4" width="14.5703125" hidden="1" customWidth="1"/>
    <col min="5" max="5" width="10.5703125" customWidth="1"/>
    <col min="6" max="6" width="9.85546875" bestFit="1" customWidth="1"/>
    <col min="257" max="257" width="88.85546875" customWidth="1"/>
    <col min="258" max="258" width="0.140625" customWidth="1"/>
    <col min="259" max="259" width="19.42578125" customWidth="1"/>
    <col min="260" max="260" width="0" hidden="1" customWidth="1"/>
    <col min="261" max="261" width="10.5703125" customWidth="1"/>
    <col min="262" max="262" width="9.85546875" bestFit="1" customWidth="1"/>
    <col min="513" max="513" width="88.85546875" customWidth="1"/>
    <col min="514" max="514" width="0.140625" customWidth="1"/>
    <col min="515" max="515" width="19.42578125" customWidth="1"/>
    <col min="516" max="516" width="0" hidden="1" customWidth="1"/>
    <col min="517" max="517" width="10.5703125" customWidth="1"/>
    <col min="518" max="518" width="9.85546875" bestFit="1" customWidth="1"/>
    <col min="769" max="769" width="88.85546875" customWidth="1"/>
    <col min="770" max="770" width="0.140625" customWidth="1"/>
    <col min="771" max="771" width="19.42578125" customWidth="1"/>
    <col min="772" max="772" width="0" hidden="1" customWidth="1"/>
    <col min="773" max="773" width="10.5703125" customWidth="1"/>
    <col min="774" max="774" width="9.85546875" bestFit="1" customWidth="1"/>
    <col min="1025" max="1025" width="88.85546875" customWidth="1"/>
    <col min="1026" max="1026" width="0.140625" customWidth="1"/>
    <col min="1027" max="1027" width="19.42578125" customWidth="1"/>
    <col min="1028" max="1028" width="0" hidden="1" customWidth="1"/>
    <col min="1029" max="1029" width="10.5703125" customWidth="1"/>
    <col min="1030" max="1030" width="9.85546875" bestFit="1" customWidth="1"/>
    <col min="1281" max="1281" width="88.85546875" customWidth="1"/>
    <col min="1282" max="1282" width="0.140625" customWidth="1"/>
    <col min="1283" max="1283" width="19.42578125" customWidth="1"/>
    <col min="1284" max="1284" width="0" hidden="1" customWidth="1"/>
    <col min="1285" max="1285" width="10.5703125" customWidth="1"/>
    <col min="1286" max="1286" width="9.85546875" bestFit="1" customWidth="1"/>
    <col min="1537" max="1537" width="88.85546875" customWidth="1"/>
    <col min="1538" max="1538" width="0.140625" customWidth="1"/>
    <col min="1539" max="1539" width="19.42578125" customWidth="1"/>
    <col min="1540" max="1540" width="0" hidden="1" customWidth="1"/>
    <col min="1541" max="1541" width="10.5703125" customWidth="1"/>
    <col min="1542" max="1542" width="9.85546875" bestFit="1" customWidth="1"/>
    <col min="1793" max="1793" width="88.85546875" customWidth="1"/>
    <col min="1794" max="1794" width="0.140625" customWidth="1"/>
    <col min="1795" max="1795" width="19.42578125" customWidth="1"/>
    <col min="1796" max="1796" width="0" hidden="1" customWidth="1"/>
    <col min="1797" max="1797" width="10.5703125" customWidth="1"/>
    <col min="1798" max="1798" width="9.85546875" bestFit="1" customWidth="1"/>
    <col min="2049" max="2049" width="88.85546875" customWidth="1"/>
    <col min="2050" max="2050" width="0.140625" customWidth="1"/>
    <col min="2051" max="2051" width="19.42578125" customWidth="1"/>
    <col min="2052" max="2052" width="0" hidden="1" customWidth="1"/>
    <col min="2053" max="2053" width="10.5703125" customWidth="1"/>
    <col min="2054" max="2054" width="9.85546875" bestFit="1" customWidth="1"/>
    <col min="2305" max="2305" width="88.85546875" customWidth="1"/>
    <col min="2306" max="2306" width="0.140625" customWidth="1"/>
    <col min="2307" max="2307" width="19.42578125" customWidth="1"/>
    <col min="2308" max="2308" width="0" hidden="1" customWidth="1"/>
    <col min="2309" max="2309" width="10.5703125" customWidth="1"/>
    <col min="2310" max="2310" width="9.85546875" bestFit="1" customWidth="1"/>
    <col min="2561" max="2561" width="88.85546875" customWidth="1"/>
    <col min="2562" max="2562" width="0.140625" customWidth="1"/>
    <col min="2563" max="2563" width="19.42578125" customWidth="1"/>
    <col min="2564" max="2564" width="0" hidden="1" customWidth="1"/>
    <col min="2565" max="2565" width="10.5703125" customWidth="1"/>
    <col min="2566" max="2566" width="9.85546875" bestFit="1" customWidth="1"/>
    <col min="2817" max="2817" width="88.85546875" customWidth="1"/>
    <col min="2818" max="2818" width="0.140625" customWidth="1"/>
    <col min="2819" max="2819" width="19.42578125" customWidth="1"/>
    <col min="2820" max="2820" width="0" hidden="1" customWidth="1"/>
    <col min="2821" max="2821" width="10.5703125" customWidth="1"/>
    <col min="2822" max="2822" width="9.85546875" bestFit="1" customWidth="1"/>
    <col min="3073" max="3073" width="88.85546875" customWidth="1"/>
    <col min="3074" max="3074" width="0.140625" customWidth="1"/>
    <col min="3075" max="3075" width="19.42578125" customWidth="1"/>
    <col min="3076" max="3076" width="0" hidden="1" customWidth="1"/>
    <col min="3077" max="3077" width="10.5703125" customWidth="1"/>
    <col min="3078" max="3078" width="9.85546875" bestFit="1" customWidth="1"/>
    <col min="3329" max="3329" width="88.85546875" customWidth="1"/>
    <col min="3330" max="3330" width="0.140625" customWidth="1"/>
    <col min="3331" max="3331" width="19.42578125" customWidth="1"/>
    <col min="3332" max="3332" width="0" hidden="1" customWidth="1"/>
    <col min="3333" max="3333" width="10.5703125" customWidth="1"/>
    <col min="3334" max="3334" width="9.85546875" bestFit="1" customWidth="1"/>
    <col min="3585" max="3585" width="88.85546875" customWidth="1"/>
    <col min="3586" max="3586" width="0.140625" customWidth="1"/>
    <col min="3587" max="3587" width="19.42578125" customWidth="1"/>
    <col min="3588" max="3588" width="0" hidden="1" customWidth="1"/>
    <col min="3589" max="3589" width="10.5703125" customWidth="1"/>
    <col min="3590" max="3590" width="9.85546875" bestFit="1" customWidth="1"/>
    <col min="3841" max="3841" width="88.85546875" customWidth="1"/>
    <col min="3842" max="3842" width="0.140625" customWidth="1"/>
    <col min="3843" max="3843" width="19.42578125" customWidth="1"/>
    <col min="3844" max="3844" width="0" hidden="1" customWidth="1"/>
    <col min="3845" max="3845" width="10.5703125" customWidth="1"/>
    <col min="3846" max="3846" width="9.85546875" bestFit="1" customWidth="1"/>
    <col min="4097" max="4097" width="88.85546875" customWidth="1"/>
    <col min="4098" max="4098" width="0.140625" customWidth="1"/>
    <col min="4099" max="4099" width="19.42578125" customWidth="1"/>
    <col min="4100" max="4100" width="0" hidden="1" customWidth="1"/>
    <col min="4101" max="4101" width="10.5703125" customWidth="1"/>
    <col min="4102" max="4102" width="9.85546875" bestFit="1" customWidth="1"/>
    <col min="4353" max="4353" width="88.85546875" customWidth="1"/>
    <col min="4354" max="4354" width="0.140625" customWidth="1"/>
    <col min="4355" max="4355" width="19.42578125" customWidth="1"/>
    <col min="4356" max="4356" width="0" hidden="1" customWidth="1"/>
    <col min="4357" max="4357" width="10.5703125" customWidth="1"/>
    <col min="4358" max="4358" width="9.85546875" bestFit="1" customWidth="1"/>
    <col min="4609" max="4609" width="88.85546875" customWidth="1"/>
    <col min="4610" max="4610" width="0.140625" customWidth="1"/>
    <col min="4611" max="4611" width="19.42578125" customWidth="1"/>
    <col min="4612" max="4612" width="0" hidden="1" customWidth="1"/>
    <col min="4613" max="4613" width="10.5703125" customWidth="1"/>
    <col min="4614" max="4614" width="9.85546875" bestFit="1" customWidth="1"/>
    <col min="4865" max="4865" width="88.85546875" customWidth="1"/>
    <col min="4866" max="4866" width="0.140625" customWidth="1"/>
    <col min="4867" max="4867" width="19.42578125" customWidth="1"/>
    <col min="4868" max="4868" width="0" hidden="1" customWidth="1"/>
    <col min="4869" max="4869" width="10.5703125" customWidth="1"/>
    <col min="4870" max="4870" width="9.85546875" bestFit="1" customWidth="1"/>
    <col min="5121" max="5121" width="88.85546875" customWidth="1"/>
    <col min="5122" max="5122" width="0.140625" customWidth="1"/>
    <col min="5123" max="5123" width="19.42578125" customWidth="1"/>
    <col min="5124" max="5124" width="0" hidden="1" customWidth="1"/>
    <col min="5125" max="5125" width="10.5703125" customWidth="1"/>
    <col min="5126" max="5126" width="9.85546875" bestFit="1" customWidth="1"/>
    <col min="5377" max="5377" width="88.85546875" customWidth="1"/>
    <col min="5378" max="5378" width="0.140625" customWidth="1"/>
    <col min="5379" max="5379" width="19.42578125" customWidth="1"/>
    <col min="5380" max="5380" width="0" hidden="1" customWidth="1"/>
    <col min="5381" max="5381" width="10.5703125" customWidth="1"/>
    <col min="5382" max="5382" width="9.85546875" bestFit="1" customWidth="1"/>
    <col min="5633" max="5633" width="88.85546875" customWidth="1"/>
    <col min="5634" max="5634" width="0.140625" customWidth="1"/>
    <col min="5635" max="5635" width="19.42578125" customWidth="1"/>
    <col min="5636" max="5636" width="0" hidden="1" customWidth="1"/>
    <col min="5637" max="5637" width="10.5703125" customWidth="1"/>
    <col min="5638" max="5638" width="9.85546875" bestFit="1" customWidth="1"/>
    <col min="5889" max="5889" width="88.85546875" customWidth="1"/>
    <col min="5890" max="5890" width="0.140625" customWidth="1"/>
    <col min="5891" max="5891" width="19.42578125" customWidth="1"/>
    <col min="5892" max="5892" width="0" hidden="1" customWidth="1"/>
    <col min="5893" max="5893" width="10.5703125" customWidth="1"/>
    <col min="5894" max="5894" width="9.85546875" bestFit="1" customWidth="1"/>
    <col min="6145" max="6145" width="88.85546875" customWidth="1"/>
    <col min="6146" max="6146" width="0.140625" customWidth="1"/>
    <col min="6147" max="6147" width="19.42578125" customWidth="1"/>
    <col min="6148" max="6148" width="0" hidden="1" customWidth="1"/>
    <col min="6149" max="6149" width="10.5703125" customWidth="1"/>
    <col min="6150" max="6150" width="9.85546875" bestFit="1" customWidth="1"/>
    <col min="6401" max="6401" width="88.85546875" customWidth="1"/>
    <col min="6402" max="6402" width="0.140625" customWidth="1"/>
    <col min="6403" max="6403" width="19.42578125" customWidth="1"/>
    <col min="6404" max="6404" width="0" hidden="1" customWidth="1"/>
    <col min="6405" max="6405" width="10.5703125" customWidth="1"/>
    <col min="6406" max="6406" width="9.85546875" bestFit="1" customWidth="1"/>
    <col min="6657" max="6657" width="88.85546875" customWidth="1"/>
    <col min="6658" max="6658" width="0.140625" customWidth="1"/>
    <col min="6659" max="6659" width="19.42578125" customWidth="1"/>
    <col min="6660" max="6660" width="0" hidden="1" customWidth="1"/>
    <col min="6661" max="6661" width="10.5703125" customWidth="1"/>
    <col min="6662" max="6662" width="9.85546875" bestFit="1" customWidth="1"/>
    <col min="6913" max="6913" width="88.85546875" customWidth="1"/>
    <col min="6914" max="6914" width="0.140625" customWidth="1"/>
    <col min="6915" max="6915" width="19.42578125" customWidth="1"/>
    <col min="6916" max="6916" width="0" hidden="1" customWidth="1"/>
    <col min="6917" max="6917" width="10.5703125" customWidth="1"/>
    <col min="6918" max="6918" width="9.85546875" bestFit="1" customWidth="1"/>
    <col min="7169" max="7169" width="88.85546875" customWidth="1"/>
    <col min="7170" max="7170" width="0.140625" customWidth="1"/>
    <col min="7171" max="7171" width="19.42578125" customWidth="1"/>
    <col min="7172" max="7172" width="0" hidden="1" customWidth="1"/>
    <col min="7173" max="7173" width="10.5703125" customWidth="1"/>
    <col min="7174" max="7174" width="9.85546875" bestFit="1" customWidth="1"/>
    <col min="7425" max="7425" width="88.85546875" customWidth="1"/>
    <col min="7426" max="7426" width="0.140625" customWidth="1"/>
    <col min="7427" max="7427" width="19.42578125" customWidth="1"/>
    <col min="7428" max="7428" width="0" hidden="1" customWidth="1"/>
    <col min="7429" max="7429" width="10.5703125" customWidth="1"/>
    <col min="7430" max="7430" width="9.85546875" bestFit="1" customWidth="1"/>
    <col min="7681" max="7681" width="88.85546875" customWidth="1"/>
    <col min="7682" max="7682" width="0.140625" customWidth="1"/>
    <col min="7683" max="7683" width="19.42578125" customWidth="1"/>
    <col min="7684" max="7684" width="0" hidden="1" customWidth="1"/>
    <col min="7685" max="7685" width="10.5703125" customWidth="1"/>
    <col min="7686" max="7686" width="9.85546875" bestFit="1" customWidth="1"/>
    <col min="7937" max="7937" width="88.85546875" customWidth="1"/>
    <col min="7938" max="7938" width="0.140625" customWidth="1"/>
    <col min="7939" max="7939" width="19.42578125" customWidth="1"/>
    <col min="7940" max="7940" width="0" hidden="1" customWidth="1"/>
    <col min="7941" max="7941" width="10.5703125" customWidth="1"/>
    <col min="7942" max="7942" width="9.85546875" bestFit="1" customWidth="1"/>
    <col min="8193" max="8193" width="88.85546875" customWidth="1"/>
    <col min="8194" max="8194" width="0.140625" customWidth="1"/>
    <col min="8195" max="8195" width="19.42578125" customWidth="1"/>
    <col min="8196" max="8196" width="0" hidden="1" customWidth="1"/>
    <col min="8197" max="8197" width="10.5703125" customWidth="1"/>
    <col min="8198" max="8198" width="9.85546875" bestFit="1" customWidth="1"/>
    <col min="8449" max="8449" width="88.85546875" customWidth="1"/>
    <col min="8450" max="8450" width="0.140625" customWidth="1"/>
    <col min="8451" max="8451" width="19.42578125" customWidth="1"/>
    <col min="8452" max="8452" width="0" hidden="1" customWidth="1"/>
    <col min="8453" max="8453" width="10.5703125" customWidth="1"/>
    <col min="8454" max="8454" width="9.85546875" bestFit="1" customWidth="1"/>
    <col min="8705" max="8705" width="88.85546875" customWidth="1"/>
    <col min="8706" max="8706" width="0.140625" customWidth="1"/>
    <col min="8707" max="8707" width="19.42578125" customWidth="1"/>
    <col min="8708" max="8708" width="0" hidden="1" customWidth="1"/>
    <col min="8709" max="8709" width="10.5703125" customWidth="1"/>
    <col min="8710" max="8710" width="9.85546875" bestFit="1" customWidth="1"/>
    <col min="8961" max="8961" width="88.85546875" customWidth="1"/>
    <col min="8962" max="8962" width="0.140625" customWidth="1"/>
    <col min="8963" max="8963" width="19.42578125" customWidth="1"/>
    <col min="8964" max="8964" width="0" hidden="1" customWidth="1"/>
    <col min="8965" max="8965" width="10.5703125" customWidth="1"/>
    <col min="8966" max="8966" width="9.85546875" bestFit="1" customWidth="1"/>
    <col min="9217" max="9217" width="88.85546875" customWidth="1"/>
    <col min="9218" max="9218" width="0.140625" customWidth="1"/>
    <col min="9219" max="9219" width="19.42578125" customWidth="1"/>
    <col min="9220" max="9220" width="0" hidden="1" customWidth="1"/>
    <col min="9221" max="9221" width="10.5703125" customWidth="1"/>
    <col min="9222" max="9222" width="9.85546875" bestFit="1" customWidth="1"/>
    <col min="9473" max="9473" width="88.85546875" customWidth="1"/>
    <col min="9474" max="9474" width="0.140625" customWidth="1"/>
    <col min="9475" max="9475" width="19.42578125" customWidth="1"/>
    <col min="9476" max="9476" width="0" hidden="1" customWidth="1"/>
    <col min="9477" max="9477" width="10.5703125" customWidth="1"/>
    <col min="9478" max="9478" width="9.85546875" bestFit="1" customWidth="1"/>
    <col min="9729" max="9729" width="88.85546875" customWidth="1"/>
    <col min="9730" max="9730" width="0.140625" customWidth="1"/>
    <col min="9731" max="9731" width="19.42578125" customWidth="1"/>
    <col min="9732" max="9732" width="0" hidden="1" customWidth="1"/>
    <col min="9733" max="9733" width="10.5703125" customWidth="1"/>
    <col min="9734" max="9734" width="9.85546875" bestFit="1" customWidth="1"/>
    <col min="9985" max="9985" width="88.85546875" customWidth="1"/>
    <col min="9986" max="9986" width="0.140625" customWidth="1"/>
    <col min="9987" max="9987" width="19.42578125" customWidth="1"/>
    <col min="9988" max="9988" width="0" hidden="1" customWidth="1"/>
    <col min="9989" max="9989" width="10.5703125" customWidth="1"/>
    <col min="9990" max="9990" width="9.85546875" bestFit="1" customWidth="1"/>
    <col min="10241" max="10241" width="88.85546875" customWidth="1"/>
    <col min="10242" max="10242" width="0.140625" customWidth="1"/>
    <col min="10243" max="10243" width="19.42578125" customWidth="1"/>
    <col min="10244" max="10244" width="0" hidden="1" customWidth="1"/>
    <col min="10245" max="10245" width="10.5703125" customWidth="1"/>
    <col min="10246" max="10246" width="9.85546875" bestFit="1" customWidth="1"/>
    <col min="10497" max="10497" width="88.85546875" customWidth="1"/>
    <col min="10498" max="10498" width="0.140625" customWidth="1"/>
    <col min="10499" max="10499" width="19.42578125" customWidth="1"/>
    <col min="10500" max="10500" width="0" hidden="1" customWidth="1"/>
    <col min="10501" max="10501" width="10.5703125" customWidth="1"/>
    <col min="10502" max="10502" width="9.85546875" bestFit="1" customWidth="1"/>
    <col min="10753" max="10753" width="88.85546875" customWidth="1"/>
    <col min="10754" max="10754" width="0.140625" customWidth="1"/>
    <col min="10755" max="10755" width="19.42578125" customWidth="1"/>
    <col min="10756" max="10756" width="0" hidden="1" customWidth="1"/>
    <col min="10757" max="10757" width="10.5703125" customWidth="1"/>
    <col min="10758" max="10758" width="9.85546875" bestFit="1" customWidth="1"/>
    <col min="11009" max="11009" width="88.85546875" customWidth="1"/>
    <col min="11010" max="11010" width="0.140625" customWidth="1"/>
    <col min="11011" max="11011" width="19.42578125" customWidth="1"/>
    <col min="11012" max="11012" width="0" hidden="1" customWidth="1"/>
    <col min="11013" max="11013" width="10.5703125" customWidth="1"/>
    <col min="11014" max="11014" width="9.85546875" bestFit="1" customWidth="1"/>
    <col min="11265" max="11265" width="88.85546875" customWidth="1"/>
    <col min="11266" max="11266" width="0.140625" customWidth="1"/>
    <col min="11267" max="11267" width="19.42578125" customWidth="1"/>
    <col min="11268" max="11268" width="0" hidden="1" customWidth="1"/>
    <col min="11269" max="11269" width="10.5703125" customWidth="1"/>
    <col min="11270" max="11270" width="9.85546875" bestFit="1" customWidth="1"/>
    <col min="11521" max="11521" width="88.85546875" customWidth="1"/>
    <col min="11522" max="11522" width="0.140625" customWidth="1"/>
    <col min="11523" max="11523" width="19.42578125" customWidth="1"/>
    <col min="11524" max="11524" width="0" hidden="1" customWidth="1"/>
    <col min="11525" max="11525" width="10.5703125" customWidth="1"/>
    <col min="11526" max="11526" width="9.85546875" bestFit="1" customWidth="1"/>
    <col min="11777" max="11777" width="88.85546875" customWidth="1"/>
    <col min="11778" max="11778" width="0.140625" customWidth="1"/>
    <col min="11779" max="11779" width="19.42578125" customWidth="1"/>
    <col min="11780" max="11780" width="0" hidden="1" customWidth="1"/>
    <col min="11781" max="11781" width="10.5703125" customWidth="1"/>
    <col min="11782" max="11782" width="9.85546875" bestFit="1" customWidth="1"/>
    <col min="12033" max="12033" width="88.85546875" customWidth="1"/>
    <col min="12034" max="12034" width="0.140625" customWidth="1"/>
    <col min="12035" max="12035" width="19.42578125" customWidth="1"/>
    <col min="12036" max="12036" width="0" hidden="1" customWidth="1"/>
    <col min="12037" max="12037" width="10.5703125" customWidth="1"/>
    <col min="12038" max="12038" width="9.85546875" bestFit="1" customWidth="1"/>
    <col min="12289" max="12289" width="88.85546875" customWidth="1"/>
    <col min="12290" max="12290" width="0.140625" customWidth="1"/>
    <col min="12291" max="12291" width="19.42578125" customWidth="1"/>
    <col min="12292" max="12292" width="0" hidden="1" customWidth="1"/>
    <col min="12293" max="12293" width="10.5703125" customWidth="1"/>
    <col min="12294" max="12294" width="9.85546875" bestFit="1" customWidth="1"/>
    <col min="12545" max="12545" width="88.85546875" customWidth="1"/>
    <col min="12546" max="12546" width="0.140625" customWidth="1"/>
    <col min="12547" max="12547" width="19.42578125" customWidth="1"/>
    <col min="12548" max="12548" width="0" hidden="1" customWidth="1"/>
    <col min="12549" max="12549" width="10.5703125" customWidth="1"/>
    <col min="12550" max="12550" width="9.85546875" bestFit="1" customWidth="1"/>
    <col min="12801" max="12801" width="88.85546875" customWidth="1"/>
    <col min="12802" max="12802" width="0.140625" customWidth="1"/>
    <col min="12803" max="12803" width="19.42578125" customWidth="1"/>
    <col min="12804" max="12804" width="0" hidden="1" customWidth="1"/>
    <col min="12805" max="12805" width="10.5703125" customWidth="1"/>
    <col min="12806" max="12806" width="9.85546875" bestFit="1" customWidth="1"/>
    <col min="13057" max="13057" width="88.85546875" customWidth="1"/>
    <col min="13058" max="13058" width="0.140625" customWidth="1"/>
    <col min="13059" max="13059" width="19.42578125" customWidth="1"/>
    <col min="13060" max="13060" width="0" hidden="1" customWidth="1"/>
    <col min="13061" max="13061" width="10.5703125" customWidth="1"/>
    <col min="13062" max="13062" width="9.85546875" bestFit="1" customWidth="1"/>
    <col min="13313" max="13313" width="88.85546875" customWidth="1"/>
    <col min="13314" max="13314" width="0.140625" customWidth="1"/>
    <col min="13315" max="13315" width="19.42578125" customWidth="1"/>
    <col min="13316" max="13316" width="0" hidden="1" customWidth="1"/>
    <col min="13317" max="13317" width="10.5703125" customWidth="1"/>
    <col min="13318" max="13318" width="9.85546875" bestFit="1" customWidth="1"/>
    <col min="13569" max="13569" width="88.85546875" customWidth="1"/>
    <col min="13570" max="13570" width="0.140625" customWidth="1"/>
    <col min="13571" max="13571" width="19.42578125" customWidth="1"/>
    <col min="13572" max="13572" width="0" hidden="1" customWidth="1"/>
    <col min="13573" max="13573" width="10.5703125" customWidth="1"/>
    <col min="13574" max="13574" width="9.85546875" bestFit="1" customWidth="1"/>
    <col min="13825" max="13825" width="88.85546875" customWidth="1"/>
    <col min="13826" max="13826" width="0.140625" customWidth="1"/>
    <col min="13827" max="13827" width="19.42578125" customWidth="1"/>
    <col min="13828" max="13828" width="0" hidden="1" customWidth="1"/>
    <col min="13829" max="13829" width="10.5703125" customWidth="1"/>
    <col min="13830" max="13830" width="9.85546875" bestFit="1" customWidth="1"/>
    <col min="14081" max="14081" width="88.85546875" customWidth="1"/>
    <col min="14082" max="14082" width="0.140625" customWidth="1"/>
    <col min="14083" max="14083" width="19.42578125" customWidth="1"/>
    <col min="14084" max="14084" width="0" hidden="1" customWidth="1"/>
    <col min="14085" max="14085" width="10.5703125" customWidth="1"/>
    <col min="14086" max="14086" width="9.85546875" bestFit="1" customWidth="1"/>
    <col min="14337" max="14337" width="88.85546875" customWidth="1"/>
    <col min="14338" max="14338" width="0.140625" customWidth="1"/>
    <col min="14339" max="14339" width="19.42578125" customWidth="1"/>
    <col min="14340" max="14340" width="0" hidden="1" customWidth="1"/>
    <col min="14341" max="14341" width="10.5703125" customWidth="1"/>
    <col min="14342" max="14342" width="9.85546875" bestFit="1" customWidth="1"/>
    <col min="14593" max="14593" width="88.85546875" customWidth="1"/>
    <col min="14594" max="14594" width="0.140625" customWidth="1"/>
    <col min="14595" max="14595" width="19.42578125" customWidth="1"/>
    <col min="14596" max="14596" width="0" hidden="1" customWidth="1"/>
    <col min="14597" max="14597" width="10.5703125" customWidth="1"/>
    <col min="14598" max="14598" width="9.85546875" bestFit="1" customWidth="1"/>
    <col min="14849" max="14849" width="88.85546875" customWidth="1"/>
    <col min="14850" max="14850" width="0.140625" customWidth="1"/>
    <col min="14851" max="14851" width="19.42578125" customWidth="1"/>
    <col min="14852" max="14852" width="0" hidden="1" customWidth="1"/>
    <col min="14853" max="14853" width="10.5703125" customWidth="1"/>
    <col min="14854" max="14854" width="9.85546875" bestFit="1" customWidth="1"/>
    <col min="15105" max="15105" width="88.85546875" customWidth="1"/>
    <col min="15106" max="15106" width="0.140625" customWidth="1"/>
    <col min="15107" max="15107" width="19.42578125" customWidth="1"/>
    <col min="15108" max="15108" width="0" hidden="1" customWidth="1"/>
    <col min="15109" max="15109" width="10.5703125" customWidth="1"/>
    <col min="15110" max="15110" width="9.85546875" bestFit="1" customWidth="1"/>
    <col min="15361" max="15361" width="88.85546875" customWidth="1"/>
    <col min="15362" max="15362" width="0.140625" customWidth="1"/>
    <col min="15363" max="15363" width="19.42578125" customWidth="1"/>
    <col min="15364" max="15364" width="0" hidden="1" customWidth="1"/>
    <col min="15365" max="15365" width="10.5703125" customWidth="1"/>
    <col min="15366" max="15366" width="9.85546875" bestFit="1" customWidth="1"/>
    <col min="15617" max="15617" width="88.85546875" customWidth="1"/>
    <col min="15618" max="15618" width="0.140625" customWidth="1"/>
    <col min="15619" max="15619" width="19.42578125" customWidth="1"/>
    <col min="15620" max="15620" width="0" hidden="1" customWidth="1"/>
    <col min="15621" max="15621" width="10.5703125" customWidth="1"/>
    <col min="15622" max="15622" width="9.85546875" bestFit="1" customWidth="1"/>
    <col min="15873" max="15873" width="88.85546875" customWidth="1"/>
    <col min="15874" max="15874" width="0.140625" customWidth="1"/>
    <col min="15875" max="15875" width="19.42578125" customWidth="1"/>
    <col min="15876" max="15876" width="0" hidden="1" customWidth="1"/>
    <col min="15877" max="15877" width="10.5703125" customWidth="1"/>
    <col min="15878" max="15878" width="9.85546875" bestFit="1" customWidth="1"/>
    <col min="16129" max="16129" width="88.85546875" customWidth="1"/>
    <col min="16130" max="16130" width="0.140625" customWidth="1"/>
    <col min="16131" max="16131" width="19.42578125" customWidth="1"/>
    <col min="16132" max="16132" width="0" hidden="1" customWidth="1"/>
    <col min="16133" max="16133" width="10.5703125" customWidth="1"/>
    <col min="16134" max="16134" width="9.85546875" bestFit="1" customWidth="1"/>
  </cols>
  <sheetData>
    <row r="5" spans="1:5" x14ac:dyDescent="0.2">
      <c r="B5" s="287"/>
      <c r="C5" s="286"/>
      <c r="D5" s="288"/>
      <c r="E5" s="285" t="s">
        <v>280</v>
      </c>
    </row>
    <row r="6" spans="1:5" ht="19.899999999999999" customHeight="1" x14ac:dyDescent="0.3">
      <c r="A6" s="280"/>
      <c r="B6" s="289"/>
      <c r="C6" s="279"/>
      <c r="D6" s="280"/>
      <c r="E6" s="290" t="s">
        <v>278</v>
      </c>
    </row>
    <row r="7" spans="1:5" ht="19.899999999999999" customHeight="1" x14ac:dyDescent="0.3">
      <c r="A7" s="280"/>
      <c r="B7" s="289"/>
      <c r="C7" s="279"/>
      <c r="D7" s="280"/>
      <c r="E7" s="280" t="s">
        <v>276</v>
      </c>
    </row>
    <row r="8" spans="1:5" ht="19.899999999999999" customHeight="1" x14ac:dyDescent="0.3">
      <c r="A8" s="280"/>
      <c r="B8" s="289"/>
      <c r="C8" s="279"/>
      <c r="D8" s="280"/>
      <c r="E8" s="280" t="s">
        <v>275</v>
      </c>
    </row>
    <row r="9" spans="1:5" ht="7.15" customHeight="1" x14ac:dyDescent="0.25">
      <c r="A9" s="274"/>
      <c r="B9" s="291"/>
      <c r="C9" s="281"/>
      <c r="D9" s="274"/>
      <c r="E9" s="274"/>
    </row>
    <row r="10" spans="1:5" ht="18.75" x14ac:dyDescent="0.3">
      <c r="A10" s="280"/>
      <c r="B10" s="289"/>
      <c r="C10" s="279"/>
      <c r="D10" s="280"/>
      <c r="E10" s="280" t="str">
        <f>' РБ на 10.11.22 '!D6</f>
        <v>___________А.А.Какойченко</v>
      </c>
    </row>
    <row r="11" spans="1:5" ht="7.5" customHeight="1" x14ac:dyDescent="0.35">
      <c r="A11" s="280"/>
      <c r="B11" s="289"/>
      <c r="C11" s="279"/>
      <c r="D11" s="280"/>
      <c r="E11" s="1"/>
    </row>
    <row r="12" spans="1:5" ht="11.25" customHeight="1" x14ac:dyDescent="0.35">
      <c r="A12" s="278"/>
      <c r="B12" s="292"/>
      <c r="C12" s="277"/>
      <c r="D12" s="278"/>
      <c r="E12" s="1"/>
    </row>
    <row r="13" spans="1:5" ht="19.5" x14ac:dyDescent="0.35">
      <c r="A13" s="1800" t="s">
        <v>273</v>
      </c>
      <c r="B13" s="1800"/>
      <c r="C13" s="1800"/>
      <c r="D13" s="293"/>
      <c r="E13" s="1"/>
    </row>
    <row r="14" spans="1:5" ht="19.5" x14ac:dyDescent="0.35">
      <c r="A14" s="1800" t="s">
        <v>281</v>
      </c>
      <c r="B14" s="1800"/>
      <c r="C14" s="1801"/>
      <c r="D14" s="294"/>
      <c r="E14" s="295"/>
    </row>
    <row r="15" spans="1:5" ht="19.5" x14ac:dyDescent="0.35">
      <c r="A15" s="1800" t="s">
        <v>271</v>
      </c>
      <c r="B15" s="1800"/>
      <c r="C15" s="1801"/>
      <c r="D15" s="294"/>
      <c r="E15" s="1"/>
    </row>
    <row r="16" spans="1:5" ht="15" customHeight="1" thickBot="1" x14ac:dyDescent="0.4">
      <c r="A16" s="274"/>
      <c r="B16" s="291"/>
      <c r="C16" s="296">
        <v>42186</v>
      </c>
      <c r="D16" s="297"/>
      <c r="E16" s="1"/>
    </row>
    <row r="17" spans="1:6" ht="15.75" customHeight="1" x14ac:dyDescent="0.2">
      <c r="A17" s="1752" t="s">
        <v>269</v>
      </c>
      <c r="B17" s="1754" t="s">
        <v>268</v>
      </c>
      <c r="C17" s="1754" t="s">
        <v>282</v>
      </c>
      <c r="D17" s="1777" t="s">
        <v>283</v>
      </c>
      <c r="E17" s="1777" t="s">
        <v>267</v>
      </c>
    </row>
    <row r="18" spans="1:6" ht="59.25" customHeight="1" thickBot="1" x14ac:dyDescent="0.25">
      <c r="A18" s="1753"/>
      <c r="B18" s="1755"/>
      <c r="C18" s="1755"/>
      <c r="D18" s="1778"/>
      <c r="E18" s="1778"/>
    </row>
    <row r="19" spans="1:6" ht="19.5" thickBot="1" x14ac:dyDescent="0.35">
      <c r="A19" s="298">
        <v>1</v>
      </c>
      <c r="B19" s="299">
        <v>10000</v>
      </c>
      <c r="C19" s="300">
        <v>2</v>
      </c>
      <c r="D19" s="268"/>
      <c r="E19" s="301">
        <v>3</v>
      </c>
      <c r="F19" s="302"/>
    </row>
    <row r="20" spans="1:6" ht="50.25" hidden="1" customHeight="1" thickBot="1" x14ac:dyDescent="0.4">
      <c r="A20" s="303" t="s">
        <v>284</v>
      </c>
      <c r="B20" s="304"/>
      <c r="C20" s="305" t="s">
        <v>285</v>
      </c>
      <c r="D20" s="306"/>
      <c r="E20" s="307"/>
      <c r="F20" s="302">
        <v>1</v>
      </c>
    </row>
    <row r="21" spans="1:6" ht="30" hidden="1" customHeight="1" thickBot="1" x14ac:dyDescent="0.4">
      <c r="A21" s="308" t="s">
        <v>286</v>
      </c>
      <c r="B21" s="309">
        <f t="shared" ref="B21:B26" si="0">C21*$B$19</f>
        <v>387800</v>
      </c>
      <c r="C21" s="310">
        <v>38.78</v>
      </c>
      <c r="D21" s="311" t="s">
        <v>287</v>
      </c>
      <c r="E21" s="312"/>
    </row>
    <row r="22" spans="1:6" ht="29.25" hidden="1" customHeight="1" thickBot="1" x14ac:dyDescent="0.4">
      <c r="A22" s="308" t="s">
        <v>288</v>
      </c>
      <c r="B22" s="309">
        <f t="shared" si="0"/>
        <v>372900</v>
      </c>
      <c r="C22" s="313">
        <v>37.29</v>
      </c>
      <c r="D22" s="311" t="s">
        <v>289</v>
      </c>
      <c r="E22" s="314"/>
    </row>
    <row r="23" spans="1:6" ht="45.75" hidden="1" customHeight="1" thickBot="1" x14ac:dyDescent="0.4">
      <c r="A23" s="315" t="s">
        <v>290</v>
      </c>
      <c r="B23" s="316">
        <f t="shared" si="0"/>
        <v>408100</v>
      </c>
      <c r="C23" s="310">
        <v>40.81</v>
      </c>
      <c r="D23" s="311" t="s">
        <v>291</v>
      </c>
      <c r="E23" s="312"/>
    </row>
    <row r="24" spans="1:6" ht="21.75" hidden="1" customHeight="1" thickBot="1" x14ac:dyDescent="0.4">
      <c r="A24" s="317" t="s">
        <v>292</v>
      </c>
      <c r="B24" s="309">
        <f t="shared" si="0"/>
        <v>1513000000</v>
      </c>
      <c r="C24" s="318">
        <v>151300</v>
      </c>
      <c r="D24" s="311" t="s">
        <v>293</v>
      </c>
      <c r="E24" s="319"/>
    </row>
    <row r="25" spans="1:6" ht="21.75" hidden="1" customHeight="1" thickBot="1" x14ac:dyDescent="0.4">
      <c r="A25" s="308" t="s">
        <v>294</v>
      </c>
      <c r="B25" s="309">
        <f t="shared" si="0"/>
        <v>1461000000</v>
      </c>
      <c r="C25" s="310">
        <v>146100</v>
      </c>
      <c r="D25" s="311" t="s">
        <v>295</v>
      </c>
      <c r="E25" s="312"/>
    </row>
    <row r="26" spans="1:6" ht="21.75" hidden="1" customHeight="1" thickBot="1" x14ac:dyDescent="0.4">
      <c r="A26" s="320" t="s">
        <v>296</v>
      </c>
      <c r="B26" s="309">
        <f t="shared" si="0"/>
        <v>1591000000</v>
      </c>
      <c r="C26" s="318">
        <v>159100</v>
      </c>
      <c r="D26" s="311" t="s">
        <v>297</v>
      </c>
      <c r="E26" s="321"/>
    </row>
    <row r="27" spans="1:6" ht="42" hidden="1" thickBot="1" x14ac:dyDescent="0.4">
      <c r="A27" s="315" t="s">
        <v>298</v>
      </c>
      <c r="B27" s="309">
        <f>C27*$B$19</f>
        <v>531000</v>
      </c>
      <c r="C27" s="310">
        <v>53.1</v>
      </c>
      <c r="D27" s="311" t="s">
        <v>299</v>
      </c>
      <c r="E27" s="321"/>
    </row>
    <row r="28" spans="1:6" ht="35.25" hidden="1" customHeight="1" thickBot="1" x14ac:dyDescent="0.4">
      <c r="A28" s="322" t="s">
        <v>300</v>
      </c>
      <c r="B28" s="323">
        <f>C28*$B$19</f>
        <v>255000</v>
      </c>
      <c r="C28" s="310">
        <v>25.5</v>
      </c>
      <c r="D28" s="324"/>
      <c r="E28" s="321"/>
    </row>
    <row r="29" spans="1:6" ht="35.25" hidden="1" customHeight="1" thickBot="1" x14ac:dyDescent="0.4">
      <c r="A29" s="325" t="s">
        <v>301</v>
      </c>
      <c r="B29" s="323"/>
      <c r="C29" s="310"/>
      <c r="D29" s="324"/>
      <c r="E29" s="326"/>
    </row>
    <row r="30" spans="1:6" ht="43.5" hidden="1" customHeight="1" thickBot="1" x14ac:dyDescent="0.4">
      <c r="A30" s="327" t="s">
        <v>302</v>
      </c>
      <c r="B30" s="323"/>
      <c r="C30" s="310">
        <v>65</v>
      </c>
      <c r="D30" s="324"/>
      <c r="E30" s="326"/>
    </row>
    <row r="31" spans="1:6" ht="31.5" hidden="1" customHeight="1" thickBot="1" x14ac:dyDescent="0.4">
      <c r="A31" s="325" t="s">
        <v>303</v>
      </c>
      <c r="B31" s="328"/>
      <c r="C31" s="329"/>
      <c r="D31" s="330"/>
      <c r="E31" s="314"/>
    </row>
    <row r="32" spans="1:6" ht="42" hidden="1" thickBot="1" x14ac:dyDescent="0.4">
      <c r="A32" s="331" t="s">
        <v>304</v>
      </c>
      <c r="B32" s="332">
        <v>128000</v>
      </c>
      <c r="C32" s="333">
        <v>14.61</v>
      </c>
      <c r="D32" s="311" t="s">
        <v>305</v>
      </c>
      <c r="E32" s="321"/>
    </row>
    <row r="33" spans="1:5" ht="50.25" hidden="1" customHeight="1" thickBot="1" x14ac:dyDescent="0.4">
      <c r="A33" s="327" t="s">
        <v>306</v>
      </c>
      <c r="B33" s="334">
        <v>283000</v>
      </c>
      <c r="C33" s="335">
        <v>57</v>
      </c>
      <c r="D33" s="311" t="s">
        <v>307</v>
      </c>
      <c r="E33" s="314"/>
    </row>
    <row r="34" spans="1:5" ht="21" hidden="1" thickBot="1" x14ac:dyDescent="0.35">
      <c r="A34" s="1783" t="s">
        <v>308</v>
      </c>
      <c r="B34" s="1796"/>
      <c r="C34" s="1784"/>
      <c r="D34" s="1784"/>
      <c r="E34" s="1785"/>
    </row>
    <row r="35" spans="1:5" ht="21.75" hidden="1" thickBot="1" x14ac:dyDescent="0.4">
      <c r="A35" s="336" t="s">
        <v>309</v>
      </c>
      <c r="B35" s="309">
        <f>C35*$B$19</f>
        <v>42800</v>
      </c>
      <c r="C35" s="337">
        <f>4.28</f>
        <v>4.28</v>
      </c>
      <c r="D35" s="311" t="s">
        <v>310</v>
      </c>
      <c r="E35" s="338">
        <f>C35/1.2*0.2</f>
        <v>0.71333333333333337</v>
      </c>
    </row>
    <row r="36" spans="1:5" ht="21.75" hidden="1" thickBot="1" x14ac:dyDescent="0.4">
      <c r="A36" s="339" t="s">
        <v>311</v>
      </c>
      <c r="B36" s="309">
        <f>C36*$B$19</f>
        <v>44200</v>
      </c>
      <c r="C36" s="340">
        <f>4.42</f>
        <v>4.42</v>
      </c>
      <c r="D36" s="311" t="s">
        <v>310</v>
      </c>
      <c r="E36" s="341">
        <f>C36/1.2*0.2</f>
        <v>0.7366666666666668</v>
      </c>
    </row>
    <row r="37" spans="1:5" ht="21.75" hidden="1" thickBot="1" x14ac:dyDescent="0.4">
      <c r="A37" s="342" t="s">
        <v>312</v>
      </c>
      <c r="B37" s="309">
        <f>C37*$B$19</f>
        <v>45000</v>
      </c>
      <c r="C37" s="343">
        <f>4.5</f>
        <v>4.5</v>
      </c>
      <c r="D37" s="311" t="s">
        <v>310</v>
      </c>
      <c r="E37" s="341">
        <f>C37/1.2*0.2</f>
        <v>0.75</v>
      </c>
    </row>
    <row r="38" spans="1:5" ht="23.25" hidden="1" customHeight="1" thickBot="1" x14ac:dyDescent="0.4">
      <c r="A38" s="344" t="s">
        <v>313</v>
      </c>
      <c r="B38" s="309">
        <f>C38*$B$19</f>
        <v>60700</v>
      </c>
      <c r="C38" s="345">
        <v>6.07</v>
      </c>
      <c r="D38" s="311" t="s">
        <v>314</v>
      </c>
      <c r="E38" s="346">
        <f>C38/1.2*0.2</f>
        <v>1.0116666666666667</v>
      </c>
    </row>
    <row r="39" spans="1:5" ht="0.75" hidden="1" customHeight="1" thickBot="1" x14ac:dyDescent="0.4">
      <c r="A39" s="347" t="s">
        <v>315</v>
      </c>
      <c r="B39" s="348"/>
      <c r="C39" s="329"/>
      <c r="D39" s="349"/>
      <c r="E39" s="321"/>
    </row>
    <row r="40" spans="1:5" ht="42" hidden="1" customHeight="1" thickBot="1" x14ac:dyDescent="0.4">
      <c r="A40" s="331" t="s">
        <v>316</v>
      </c>
      <c r="B40" s="350"/>
      <c r="C40" s="351">
        <v>56250</v>
      </c>
      <c r="D40" s="352"/>
      <c r="E40" s="314"/>
    </row>
    <row r="41" spans="1:5" ht="42" hidden="1" customHeight="1" thickBot="1" x14ac:dyDescent="0.4">
      <c r="A41" s="331" t="s">
        <v>317</v>
      </c>
      <c r="B41" s="350"/>
      <c r="C41" s="351">
        <v>75800</v>
      </c>
      <c r="D41" s="353"/>
      <c r="E41" s="321"/>
    </row>
    <row r="42" spans="1:5" ht="42" hidden="1" customHeight="1" thickBot="1" x14ac:dyDescent="0.4">
      <c r="A42" s="331" t="s">
        <v>318</v>
      </c>
      <c r="B42" s="350"/>
      <c r="C42" s="351">
        <v>87150</v>
      </c>
      <c r="D42" s="352"/>
      <c r="E42" s="314"/>
    </row>
    <row r="43" spans="1:5" ht="39" hidden="1" customHeight="1" thickBot="1" x14ac:dyDescent="0.4">
      <c r="A43" s="354" t="s">
        <v>319</v>
      </c>
      <c r="B43" s="355"/>
      <c r="C43" s="356">
        <v>94700</v>
      </c>
      <c r="D43" s="357"/>
      <c r="E43" s="321"/>
    </row>
    <row r="44" spans="1:5" ht="24" hidden="1" thickBot="1" x14ac:dyDescent="0.4">
      <c r="A44" s="325" t="s">
        <v>320</v>
      </c>
      <c r="B44" s="328"/>
      <c r="C44" s="329"/>
      <c r="D44" s="358"/>
      <c r="E44" s="319"/>
    </row>
    <row r="45" spans="1:5" ht="48" hidden="1" customHeight="1" thickBot="1" x14ac:dyDescent="0.4">
      <c r="A45" s="331" t="s">
        <v>321</v>
      </c>
      <c r="B45" s="359">
        <v>310000</v>
      </c>
      <c r="C45" s="360">
        <v>55</v>
      </c>
      <c r="D45" s="359"/>
      <c r="E45" s="321"/>
    </row>
    <row r="46" spans="1:5" ht="18.75" hidden="1" customHeight="1" thickBot="1" x14ac:dyDescent="0.4">
      <c r="A46" s="331" t="s">
        <v>318</v>
      </c>
      <c r="B46" s="350"/>
      <c r="C46" s="333">
        <v>315000</v>
      </c>
      <c r="D46" s="361"/>
      <c r="E46" s="319"/>
    </row>
    <row r="47" spans="1:5" ht="24" hidden="1" customHeight="1" thickBot="1" x14ac:dyDescent="0.35">
      <c r="A47" s="1783" t="s">
        <v>308</v>
      </c>
      <c r="B47" s="1796"/>
      <c r="C47" s="1784"/>
      <c r="D47" s="1784"/>
      <c r="E47" s="1785"/>
    </row>
    <row r="48" spans="1:5" ht="23.25" hidden="1" customHeight="1" thickBot="1" x14ac:dyDescent="0.4">
      <c r="A48" s="362" t="s">
        <v>322</v>
      </c>
      <c r="B48" s="309">
        <f>C48*$B$19</f>
        <v>67200</v>
      </c>
      <c r="C48" s="333">
        <v>6.72</v>
      </c>
      <c r="D48" s="311" t="s">
        <v>310</v>
      </c>
      <c r="E48" s="363">
        <f>C48/1.2*0.2</f>
        <v>1.1199999999999999</v>
      </c>
    </row>
    <row r="49" spans="1:5" ht="6.75" hidden="1" customHeight="1" thickBot="1" x14ac:dyDescent="0.4">
      <c r="A49" s="331"/>
      <c r="B49" s="350"/>
      <c r="C49" s="351"/>
      <c r="D49" s="364"/>
      <c r="E49" s="312"/>
    </row>
    <row r="50" spans="1:5" ht="23.25" hidden="1" customHeight="1" thickBot="1" x14ac:dyDescent="0.4">
      <c r="A50" s="325" t="s">
        <v>315</v>
      </c>
      <c r="B50" s="328"/>
      <c r="C50" s="329"/>
      <c r="D50" s="349"/>
      <c r="E50" s="321"/>
    </row>
    <row r="51" spans="1:5" ht="45.75" hidden="1" customHeight="1" thickBot="1" x14ac:dyDescent="0.4">
      <c r="A51" s="365" t="s">
        <v>323</v>
      </c>
      <c r="B51" s="366">
        <v>153000</v>
      </c>
      <c r="C51" s="367">
        <v>18.66</v>
      </c>
      <c r="D51" s="311" t="s">
        <v>324</v>
      </c>
      <c r="E51" s="368"/>
    </row>
    <row r="52" spans="1:5" ht="42" hidden="1" thickBot="1" x14ac:dyDescent="0.4">
      <c r="A52" s="331" t="s">
        <v>325</v>
      </c>
      <c r="B52" s="332">
        <v>278000</v>
      </c>
      <c r="C52" s="333">
        <v>54</v>
      </c>
      <c r="D52" s="311" t="s">
        <v>326</v>
      </c>
      <c r="E52" s="321"/>
    </row>
    <row r="53" spans="1:5" ht="21" hidden="1" thickBot="1" x14ac:dyDescent="0.35">
      <c r="A53" s="1783" t="s">
        <v>308</v>
      </c>
      <c r="B53" s="1796"/>
      <c r="C53" s="1784"/>
      <c r="D53" s="1784"/>
      <c r="E53" s="1785"/>
    </row>
    <row r="54" spans="1:5" ht="21" hidden="1" customHeight="1" thickBot="1" x14ac:dyDescent="0.4">
      <c r="A54" s="369" t="s">
        <v>327</v>
      </c>
      <c r="B54" s="370"/>
      <c r="C54" s="333">
        <v>41100</v>
      </c>
      <c r="D54" s="371"/>
      <c r="E54" s="372">
        <f>C54/1.2*0.2</f>
        <v>6850</v>
      </c>
    </row>
    <row r="55" spans="1:5" ht="21" hidden="1" customHeight="1" thickBot="1" x14ac:dyDescent="0.4">
      <c r="A55" s="369" t="s">
        <v>328</v>
      </c>
      <c r="B55" s="309">
        <f>C55*$B$19</f>
        <v>44900</v>
      </c>
      <c r="C55" s="333">
        <v>4.49</v>
      </c>
      <c r="D55" s="311" t="s">
        <v>314</v>
      </c>
      <c r="E55" s="373">
        <f>C55/1.2*0.2-0.01</f>
        <v>0.73833333333333351</v>
      </c>
    </row>
    <row r="56" spans="1:5" ht="21" hidden="1" customHeight="1" thickBot="1" x14ac:dyDescent="0.4">
      <c r="A56" s="369" t="s">
        <v>248</v>
      </c>
      <c r="B56" s="309">
        <f>C56*$B$19</f>
        <v>61100</v>
      </c>
      <c r="C56" s="335">
        <v>6.11</v>
      </c>
      <c r="D56" s="311" t="s">
        <v>329</v>
      </c>
      <c r="E56" s="373">
        <f>C56/1.2*0.2-0.01</f>
        <v>1.0083333333333333</v>
      </c>
    </row>
    <row r="57" spans="1:5" ht="30" hidden="1" customHeight="1" thickBot="1" x14ac:dyDescent="0.4">
      <c r="A57" s="369" t="s">
        <v>330</v>
      </c>
      <c r="B57" s="309">
        <f>C57*$B$19</f>
        <v>64800.000000000007</v>
      </c>
      <c r="C57" s="335">
        <v>6.48</v>
      </c>
      <c r="D57" s="311" t="s">
        <v>314</v>
      </c>
      <c r="E57" s="374">
        <f>C57/1.2*0.2</f>
        <v>1.08</v>
      </c>
    </row>
    <row r="58" spans="1:5" ht="34.5" hidden="1" customHeight="1" thickBot="1" x14ac:dyDescent="0.4">
      <c r="A58" s="369" t="s">
        <v>331</v>
      </c>
      <c r="B58" s="309">
        <f>C58*$B$19</f>
        <v>64900</v>
      </c>
      <c r="C58" s="335">
        <v>6.49</v>
      </c>
      <c r="D58" s="311" t="s">
        <v>314</v>
      </c>
      <c r="E58" s="374">
        <f>C58/1.2*0.2</f>
        <v>1.0816666666666668</v>
      </c>
    </row>
    <row r="59" spans="1:5" ht="5.25" hidden="1" customHeight="1" thickBot="1" x14ac:dyDescent="0.4">
      <c r="A59" s="365"/>
      <c r="B59" s="375"/>
      <c r="C59" s="376"/>
      <c r="D59" s="377"/>
      <c r="E59" s="378"/>
    </row>
    <row r="60" spans="1:5" s="381" customFormat="1" ht="22.5" hidden="1" customHeight="1" thickTop="1" thickBot="1" x14ac:dyDescent="0.4">
      <c r="A60" s="1797" t="s">
        <v>332</v>
      </c>
      <c r="B60" s="1798"/>
      <c r="C60" s="1799"/>
      <c r="D60" s="379"/>
      <c r="E60" s="380"/>
    </row>
    <row r="61" spans="1:5" ht="22.5" hidden="1" customHeight="1" thickTop="1" thickBot="1" x14ac:dyDescent="0.4">
      <c r="A61" s="317" t="s">
        <v>286</v>
      </c>
      <c r="B61" s="382"/>
      <c r="C61" s="318">
        <f>C21</f>
        <v>38.78</v>
      </c>
      <c r="D61" s="383"/>
      <c r="E61" s="384"/>
    </row>
    <row r="62" spans="1:5" ht="22.5" hidden="1" customHeight="1" thickTop="1" thickBot="1" x14ac:dyDescent="0.4">
      <c r="A62" s="308" t="s">
        <v>288</v>
      </c>
      <c r="B62" s="385"/>
      <c r="C62" s="310">
        <f>C22</f>
        <v>37.29</v>
      </c>
      <c r="D62" s="386"/>
      <c r="E62" s="387"/>
    </row>
    <row r="63" spans="1:5" ht="22.5" hidden="1" customHeight="1" thickTop="1" thickBot="1" x14ac:dyDescent="0.4">
      <c r="A63" s="317" t="s">
        <v>292</v>
      </c>
      <c r="B63" s="382"/>
      <c r="C63" s="318">
        <f>C24</f>
        <v>151300</v>
      </c>
      <c r="D63" s="383"/>
      <c r="E63" s="384"/>
    </row>
    <row r="64" spans="1:5" ht="22.5" hidden="1" customHeight="1" thickTop="1" thickBot="1" x14ac:dyDescent="0.4">
      <c r="A64" s="308" t="s">
        <v>294</v>
      </c>
      <c r="B64" s="385"/>
      <c r="C64" s="310">
        <f>C25</f>
        <v>146100</v>
      </c>
      <c r="D64" s="388"/>
      <c r="E64" s="389"/>
    </row>
    <row r="65" spans="1:5" ht="24.75" hidden="1" customHeight="1" thickTop="1" thickBot="1" x14ac:dyDescent="0.4">
      <c r="A65" s="390" t="s">
        <v>333</v>
      </c>
      <c r="B65" s="391"/>
      <c r="C65" s="392"/>
      <c r="D65" s="393"/>
      <c r="E65" s="384"/>
    </row>
    <row r="66" spans="1:5" ht="24.75" hidden="1" customHeight="1" thickTop="1" thickBot="1" x14ac:dyDescent="0.4">
      <c r="A66" s="394" t="s">
        <v>334</v>
      </c>
      <c r="B66" s="395"/>
      <c r="C66" s="396">
        <v>42550</v>
      </c>
      <c r="D66" s="397"/>
      <c r="E66" s="398">
        <f>C66/1.2*0.2</f>
        <v>7091.6666666666679</v>
      </c>
    </row>
    <row r="67" spans="1:5" ht="18.75" hidden="1" customHeight="1" x14ac:dyDescent="0.35">
      <c r="A67" s="399" t="s">
        <v>1</v>
      </c>
      <c r="B67" s="400"/>
      <c r="C67" s="401">
        <f>[12]профосмотр!$F$44</f>
        <v>0</v>
      </c>
      <c r="D67" s="402"/>
      <c r="E67" s="403">
        <f>[12]профосмотр!$G$44</f>
        <v>3.3250000000000003E-3</v>
      </c>
    </row>
    <row r="68" spans="1:5" ht="24.75" hidden="1" customHeight="1" thickTop="1" thickBot="1" x14ac:dyDescent="0.4">
      <c r="A68" s="404" t="s">
        <v>0</v>
      </c>
      <c r="B68" s="405"/>
      <c r="C68" s="406">
        <f>SUM(C66:C67)</f>
        <v>42550</v>
      </c>
      <c r="D68" s="407"/>
      <c r="E68" s="408">
        <f>SUM(E66:E67)</f>
        <v>7091.6699916666676</v>
      </c>
    </row>
    <row r="69" spans="1:5" ht="24.75" hidden="1" customHeight="1" thickTop="1" thickBot="1" x14ac:dyDescent="0.4">
      <c r="A69" s="394" t="s">
        <v>335</v>
      </c>
      <c r="B69" s="395"/>
      <c r="C69" s="396">
        <v>28600</v>
      </c>
      <c r="D69" s="397"/>
      <c r="E69" s="398">
        <f>C69/1.2*0.2</f>
        <v>4766.666666666667</v>
      </c>
    </row>
    <row r="70" spans="1:5" ht="18" hidden="1" customHeight="1" thickBot="1" x14ac:dyDescent="0.4">
      <c r="A70" s="409" t="s">
        <v>1</v>
      </c>
      <c r="B70" s="410"/>
      <c r="C70" s="411">
        <f>[12]профосмотр!$F$18</f>
        <v>0</v>
      </c>
      <c r="D70" s="412"/>
      <c r="E70" s="413">
        <f>[12]профосмотр!$G$18</f>
        <v>3.3250000000000003E-3</v>
      </c>
    </row>
    <row r="71" spans="1:5" ht="24.75" hidden="1" customHeight="1" thickTop="1" thickBot="1" x14ac:dyDescent="0.4">
      <c r="A71" s="404" t="s">
        <v>0</v>
      </c>
      <c r="B71" s="405"/>
      <c r="C71" s="406">
        <f>SUM(C69:C70)</f>
        <v>28600</v>
      </c>
      <c r="D71" s="407"/>
      <c r="E71" s="408">
        <f>SUM(E69:E70)</f>
        <v>4766.6699916666666</v>
      </c>
    </row>
    <row r="72" spans="1:5" ht="24.75" hidden="1" customHeight="1" thickTop="1" thickBot="1" x14ac:dyDescent="0.4">
      <c r="A72" s="394" t="s">
        <v>336</v>
      </c>
      <c r="B72" s="395"/>
      <c r="C72" s="396">
        <v>29700</v>
      </c>
      <c r="D72" s="397"/>
      <c r="E72" s="398">
        <f>C72/1.2*0.2</f>
        <v>4950</v>
      </c>
    </row>
    <row r="73" spans="1:5" ht="19.5" hidden="1" customHeight="1" thickBot="1" x14ac:dyDescent="0.4">
      <c r="A73" s="409" t="s">
        <v>1</v>
      </c>
      <c r="B73" s="410"/>
      <c r="C73" s="411">
        <f>[12]профосмотр!$F$23</f>
        <v>0</v>
      </c>
      <c r="D73" s="412"/>
      <c r="E73" s="414">
        <v>0</v>
      </c>
    </row>
    <row r="74" spans="1:5" ht="24.75" hidden="1" customHeight="1" thickTop="1" thickBot="1" x14ac:dyDescent="0.4">
      <c r="A74" s="404" t="s">
        <v>0</v>
      </c>
      <c r="B74" s="405"/>
      <c r="C74" s="406">
        <f>SUM(C72:C73)</f>
        <v>29700</v>
      </c>
      <c r="D74" s="407"/>
      <c r="E74" s="408">
        <f>SUM(E72:E73)</f>
        <v>4950</v>
      </c>
    </row>
    <row r="75" spans="1:5" ht="24.75" hidden="1" customHeight="1" thickTop="1" thickBot="1" x14ac:dyDescent="0.4">
      <c r="A75" s="394" t="s">
        <v>337</v>
      </c>
      <c r="B75" s="395"/>
      <c r="C75" s="396">
        <v>26500</v>
      </c>
      <c r="D75" s="397"/>
      <c r="E75" s="398">
        <f>C75/1.2*0.2</f>
        <v>4416.666666666667</v>
      </c>
    </row>
    <row r="76" spans="1:5" ht="24.75" hidden="1" customHeight="1" thickTop="1" thickBot="1" x14ac:dyDescent="0.4">
      <c r="A76" s="409" t="s">
        <v>1</v>
      </c>
      <c r="B76" s="410"/>
      <c r="C76" s="415">
        <f>[13]профосмотр!$F$29</f>
        <v>100</v>
      </c>
      <c r="D76" s="416"/>
      <c r="E76" s="413">
        <f>[12]профосмотр!$G$29</f>
        <v>4.6550000000000003E-3</v>
      </c>
    </row>
    <row r="77" spans="1:5" ht="24.75" hidden="1" customHeight="1" thickTop="1" thickBot="1" x14ac:dyDescent="0.4">
      <c r="A77" s="404" t="s">
        <v>0</v>
      </c>
      <c r="B77" s="405"/>
      <c r="C77" s="406">
        <f>SUM(C75:C76)</f>
        <v>26600</v>
      </c>
      <c r="D77" s="407"/>
      <c r="E77" s="408">
        <f>SUM(E75:E76)</f>
        <v>4416.6713216666667</v>
      </c>
    </row>
    <row r="78" spans="1:5" ht="24.75" hidden="1" customHeight="1" thickTop="1" thickBot="1" x14ac:dyDescent="0.4">
      <c r="A78" s="394" t="s">
        <v>338</v>
      </c>
      <c r="B78" s="395"/>
      <c r="C78" s="396">
        <v>25450</v>
      </c>
      <c r="D78" s="397"/>
      <c r="E78" s="398">
        <f>C78/1.2*0.2</f>
        <v>4241.666666666667</v>
      </c>
    </row>
    <row r="79" spans="1:5" ht="24.75" hidden="1" customHeight="1" thickTop="1" thickBot="1" x14ac:dyDescent="0.4">
      <c r="A79" s="409" t="s">
        <v>1</v>
      </c>
      <c r="B79" s="410"/>
      <c r="C79" s="411">
        <f>[12]профосмотр!$F$34</f>
        <v>0</v>
      </c>
      <c r="D79" s="412"/>
      <c r="E79" s="413">
        <f>[12]профосмотр!$G$34</f>
        <v>3.3250000000000003E-3</v>
      </c>
    </row>
    <row r="80" spans="1:5" ht="24.75" hidden="1" customHeight="1" thickTop="1" thickBot="1" x14ac:dyDescent="0.4">
      <c r="A80" s="404" t="s">
        <v>0</v>
      </c>
      <c r="B80" s="405"/>
      <c r="C80" s="406">
        <f>SUM(C78:C79)</f>
        <v>25450</v>
      </c>
      <c r="D80" s="407"/>
      <c r="E80" s="408">
        <f>SUM(E78:E79)</f>
        <v>4241.6699916666666</v>
      </c>
    </row>
    <row r="81" spans="1:5" ht="24.75" hidden="1" customHeight="1" thickTop="1" thickBot="1" x14ac:dyDescent="0.4">
      <c r="A81" s="417" t="s">
        <v>339</v>
      </c>
      <c r="B81" s="418"/>
      <c r="C81" s="419">
        <v>28600</v>
      </c>
      <c r="D81" s="420"/>
      <c r="E81" s="421">
        <f>C81/1.2*0.2</f>
        <v>4766.666666666667</v>
      </c>
    </row>
    <row r="82" spans="1:5" ht="24.75" hidden="1" customHeight="1" thickTop="1" thickBot="1" x14ac:dyDescent="0.4">
      <c r="A82" s="422" t="s">
        <v>1</v>
      </c>
      <c r="B82" s="423"/>
      <c r="C82" s="424">
        <f>[12]профосмотр!$F$39</f>
        <v>0</v>
      </c>
      <c r="D82" s="425"/>
      <c r="E82" s="426">
        <f>[12]профосмотр!$G$39</f>
        <v>3.3250000000000003E-3</v>
      </c>
    </row>
    <row r="83" spans="1:5" ht="24.75" hidden="1" customHeight="1" thickTop="1" thickBot="1" x14ac:dyDescent="0.4">
      <c r="A83" s="404" t="s">
        <v>0</v>
      </c>
      <c r="B83" s="405"/>
      <c r="C83" s="406">
        <f>SUM(C81:C82)</f>
        <v>28600</v>
      </c>
      <c r="D83" s="407"/>
      <c r="E83" s="408">
        <f>SUM(E81:E82)</f>
        <v>4766.6699916666666</v>
      </c>
    </row>
    <row r="84" spans="1:5" ht="24.75" hidden="1" customHeight="1" thickTop="1" thickBot="1" x14ac:dyDescent="0.4">
      <c r="A84" s="394" t="s">
        <v>340</v>
      </c>
      <c r="B84" s="395"/>
      <c r="C84" s="396">
        <v>8450</v>
      </c>
      <c r="D84" s="397"/>
      <c r="E84" s="398">
        <f>C84/1.2*0.2</f>
        <v>1408.3333333333335</v>
      </c>
    </row>
    <row r="85" spans="1:5" ht="24.75" hidden="1" customHeight="1" thickTop="1" thickBot="1" x14ac:dyDescent="0.4">
      <c r="A85" s="409" t="s">
        <v>1</v>
      </c>
      <c r="B85" s="410"/>
      <c r="C85" s="415">
        <f>[12]профосмотр!$F$65</f>
        <v>100</v>
      </c>
      <c r="D85" s="416"/>
      <c r="E85" s="413">
        <f>[12]профосмотр!$G$65</f>
        <v>0</v>
      </c>
    </row>
    <row r="86" spans="1:5" ht="24.75" hidden="1" customHeight="1" thickTop="1" thickBot="1" x14ac:dyDescent="0.4">
      <c r="A86" s="404" t="s">
        <v>0</v>
      </c>
      <c r="B86" s="405"/>
      <c r="C86" s="406">
        <f>SUM(C84:C85)</f>
        <v>8550</v>
      </c>
      <c r="D86" s="407"/>
      <c r="E86" s="408">
        <f>SUM(E84:E85)</f>
        <v>1408.3333333333335</v>
      </c>
    </row>
    <row r="87" spans="1:5" ht="24.75" hidden="1" customHeight="1" thickTop="1" thickBot="1" x14ac:dyDescent="0.4">
      <c r="A87" s="417" t="s">
        <v>341</v>
      </c>
      <c r="B87" s="418"/>
      <c r="C87" s="419">
        <v>20050</v>
      </c>
      <c r="D87" s="420"/>
      <c r="E87" s="421">
        <f>C87/1.2*0.2</f>
        <v>3341.6666666666674</v>
      </c>
    </row>
    <row r="88" spans="1:5" ht="24.75" hidden="1" customHeight="1" thickTop="1" thickBot="1" x14ac:dyDescent="0.4">
      <c r="A88" s="422" t="s">
        <v>1</v>
      </c>
      <c r="B88" s="423"/>
      <c r="C88" s="427">
        <f>[12]профосмотр!$F$69</f>
        <v>50</v>
      </c>
      <c r="D88" s="428"/>
      <c r="E88" s="426">
        <f>[12]профосмотр!$G$69</f>
        <v>0</v>
      </c>
    </row>
    <row r="89" spans="1:5" ht="24.75" hidden="1" customHeight="1" thickTop="1" thickBot="1" x14ac:dyDescent="0.4">
      <c r="A89" s="404" t="s">
        <v>0</v>
      </c>
      <c r="B89" s="405"/>
      <c r="C89" s="406">
        <f>SUM(C87:C88)</f>
        <v>20100</v>
      </c>
      <c r="D89" s="407"/>
      <c r="E89" s="408">
        <f>SUM(E87:E88)</f>
        <v>3341.6666666666674</v>
      </c>
    </row>
    <row r="90" spans="1:5" ht="0.75" hidden="1" customHeight="1" x14ac:dyDescent="0.35">
      <c r="A90" s="394" t="s">
        <v>342</v>
      </c>
      <c r="B90" s="395"/>
      <c r="C90" s="429">
        <f>[12]профосмотр!$B$75</f>
        <v>2000</v>
      </c>
      <c r="D90" s="430"/>
      <c r="E90" s="398">
        <f>C90/1.2*0.2</f>
        <v>333.33333333333337</v>
      </c>
    </row>
    <row r="91" spans="1:5" ht="24.75" hidden="1" customHeight="1" thickTop="1" thickBot="1" x14ac:dyDescent="0.4">
      <c r="A91" s="409" t="s">
        <v>1</v>
      </c>
      <c r="B91" s="410"/>
      <c r="C91" s="411">
        <f>[12]профосмотр!$F$75</f>
        <v>100</v>
      </c>
      <c r="D91" s="412"/>
      <c r="E91" s="413">
        <f>[12]профосмотр!$G$75</f>
        <v>0</v>
      </c>
    </row>
    <row r="92" spans="1:5" ht="0.75" hidden="1" customHeight="1" thickBot="1" x14ac:dyDescent="0.4">
      <c r="A92" s="404" t="s">
        <v>0</v>
      </c>
      <c r="B92" s="405"/>
      <c r="C92" s="406">
        <f>SUM(C90:C91)</f>
        <v>2100</v>
      </c>
      <c r="D92" s="407"/>
      <c r="E92" s="408">
        <f>SUM(E90:E91)</f>
        <v>333.33333333333337</v>
      </c>
    </row>
    <row r="93" spans="1:5" ht="24.75" hidden="1" customHeight="1" thickTop="1" thickBot="1" x14ac:dyDescent="0.4">
      <c r="A93" s="417" t="s">
        <v>343</v>
      </c>
      <c r="B93" s="418"/>
      <c r="C93" s="419">
        <v>31850</v>
      </c>
      <c r="D93" s="420"/>
      <c r="E93" s="421">
        <f>C93/1.2*0.2</f>
        <v>5308.3333333333339</v>
      </c>
    </row>
    <row r="94" spans="1:5" ht="24.75" hidden="1" customHeight="1" thickTop="1" thickBot="1" x14ac:dyDescent="0.4">
      <c r="A94" s="422" t="s">
        <v>1</v>
      </c>
      <c r="B94" s="423"/>
      <c r="C94" s="427">
        <f>[12]профосмотр!$F$79</f>
        <v>50</v>
      </c>
      <c r="D94" s="428"/>
      <c r="E94" s="426">
        <f>[12]профосмотр!$G$79</f>
        <v>0</v>
      </c>
    </row>
    <row r="95" spans="1:5" ht="24.75" hidden="1" customHeight="1" thickTop="1" thickBot="1" x14ac:dyDescent="0.4">
      <c r="A95" s="404" t="s">
        <v>0</v>
      </c>
      <c r="B95" s="405"/>
      <c r="C95" s="406">
        <f>SUM(C93:C94)</f>
        <v>31900</v>
      </c>
      <c r="D95" s="407"/>
      <c r="E95" s="408">
        <f>SUM(E93:E94)</f>
        <v>5308.3333333333339</v>
      </c>
    </row>
    <row r="96" spans="1:5" ht="24.75" hidden="1" customHeight="1" thickTop="1" thickBot="1" x14ac:dyDescent="0.4">
      <c r="A96" s="394" t="s">
        <v>344</v>
      </c>
      <c r="B96" s="395"/>
      <c r="C96" s="396">
        <v>10750</v>
      </c>
      <c r="D96" s="397"/>
      <c r="E96" s="398">
        <f>C96/1.2*0.2</f>
        <v>1791.666666666667</v>
      </c>
    </row>
    <row r="97" spans="1:5" ht="24.75" hidden="1" customHeight="1" thickTop="1" thickBot="1" x14ac:dyDescent="0.4">
      <c r="A97" s="409" t="s">
        <v>1</v>
      </c>
      <c r="B97" s="410"/>
      <c r="C97" s="411"/>
      <c r="D97" s="412"/>
      <c r="E97" s="413"/>
    </row>
    <row r="98" spans="1:5" ht="24.75" hidden="1" customHeight="1" thickTop="1" thickBot="1" x14ac:dyDescent="0.4">
      <c r="A98" s="404" t="s">
        <v>0</v>
      </c>
      <c r="B98" s="405"/>
      <c r="C98" s="406">
        <f>SUM(C96:C97)</f>
        <v>10750</v>
      </c>
      <c r="D98" s="407"/>
      <c r="E98" s="408">
        <f>SUM(E96:E97)</f>
        <v>1791.666666666667</v>
      </c>
    </row>
    <row r="99" spans="1:5" ht="24.75" hidden="1" customHeight="1" thickTop="1" thickBot="1" x14ac:dyDescent="0.4">
      <c r="A99" s="394" t="s">
        <v>345</v>
      </c>
      <c r="B99" s="395"/>
      <c r="C99" s="396">
        <v>38100</v>
      </c>
      <c r="D99" s="397"/>
      <c r="E99" s="398">
        <f>C99/1.2*0.2</f>
        <v>6350</v>
      </c>
    </row>
    <row r="100" spans="1:5" ht="24.75" hidden="1" customHeight="1" thickTop="1" thickBot="1" x14ac:dyDescent="0.4">
      <c r="A100" s="409" t="s">
        <v>1</v>
      </c>
      <c r="B100" s="410"/>
      <c r="C100" s="411"/>
      <c r="D100" s="412"/>
      <c r="E100" s="413"/>
    </row>
    <row r="101" spans="1:5" ht="2.25" hidden="1" customHeight="1" thickBot="1" x14ac:dyDescent="0.4">
      <c r="A101" s="404" t="s">
        <v>0</v>
      </c>
      <c r="B101" s="405"/>
      <c r="C101" s="406">
        <f>SUM(C99:C100)</f>
        <v>38100</v>
      </c>
      <c r="D101" s="407"/>
      <c r="E101" s="408">
        <f>SUM(E99:E100)</f>
        <v>6350</v>
      </c>
    </row>
    <row r="102" spans="1:5" ht="24.75" hidden="1" customHeight="1" thickTop="1" thickBot="1" x14ac:dyDescent="0.4">
      <c r="A102" s="431" t="s">
        <v>346</v>
      </c>
      <c r="B102" s="432"/>
      <c r="C102" s="433"/>
      <c r="D102" s="434"/>
      <c r="E102" s="435"/>
    </row>
    <row r="103" spans="1:5" ht="24.75" hidden="1" customHeight="1" thickTop="1" thickBot="1" x14ac:dyDescent="0.4">
      <c r="A103" s="394" t="s">
        <v>347</v>
      </c>
      <c r="B103" s="395"/>
      <c r="C103" s="436">
        <v>151300</v>
      </c>
      <c r="D103" s="437"/>
      <c r="E103" s="438"/>
    </row>
    <row r="104" spans="1:5" ht="24.75" hidden="1" customHeight="1" thickTop="1" thickBot="1" x14ac:dyDescent="0.4">
      <c r="A104" s="409" t="s">
        <v>1</v>
      </c>
      <c r="B104" s="410"/>
      <c r="C104" s="439" t="e">
        <f>#REF!</f>
        <v>#REF!</v>
      </c>
      <c r="D104" s="440"/>
      <c r="E104" s="441" t="e">
        <f>#REF!</f>
        <v>#REF!</v>
      </c>
    </row>
    <row r="105" spans="1:5" ht="24.75" hidden="1" customHeight="1" thickTop="1" thickBot="1" x14ac:dyDescent="0.4">
      <c r="A105" s="404" t="s">
        <v>0</v>
      </c>
      <c r="B105" s="405"/>
      <c r="C105" s="442" t="e">
        <f>SUM(C103:C104)</f>
        <v>#REF!</v>
      </c>
      <c r="D105" s="443"/>
      <c r="E105" s="444" t="e">
        <f>SUM(E103:E104)</f>
        <v>#REF!</v>
      </c>
    </row>
    <row r="106" spans="1:5" ht="24.75" hidden="1" customHeight="1" thickTop="1" thickBot="1" x14ac:dyDescent="0.4">
      <c r="A106" s="417" t="s">
        <v>348</v>
      </c>
      <c r="B106" s="418"/>
      <c r="C106" s="445">
        <v>268600</v>
      </c>
      <c r="D106" s="446"/>
      <c r="E106" s="447"/>
    </row>
    <row r="107" spans="1:5" ht="24.75" hidden="1" customHeight="1" thickTop="1" thickBot="1" x14ac:dyDescent="0.4">
      <c r="A107" s="422" t="s">
        <v>1</v>
      </c>
      <c r="B107" s="423"/>
      <c r="C107" s="448" t="e">
        <f>#REF!</f>
        <v>#REF!</v>
      </c>
      <c r="D107" s="449"/>
      <c r="E107" s="450" t="e">
        <f>#REF!</f>
        <v>#REF!</v>
      </c>
    </row>
    <row r="108" spans="1:5" ht="24.75" hidden="1" customHeight="1" thickTop="1" thickBot="1" x14ac:dyDescent="0.4">
      <c r="A108" s="451" t="s">
        <v>0</v>
      </c>
      <c r="B108" s="452"/>
      <c r="C108" s="453" t="e">
        <f>SUM(C106:C107)</f>
        <v>#REF!</v>
      </c>
      <c r="D108" s="454"/>
      <c r="E108" s="455" t="e">
        <f>SUM(E106:E107)</f>
        <v>#REF!</v>
      </c>
    </row>
    <row r="109" spans="1:5" ht="24.75" hidden="1" customHeight="1" thickTop="1" thickBot="1" x14ac:dyDescent="0.4">
      <c r="A109" s="394" t="s">
        <v>349</v>
      </c>
      <c r="B109" s="395"/>
      <c r="C109" s="436">
        <v>159050</v>
      </c>
      <c r="D109" s="437"/>
      <c r="E109" s="438"/>
    </row>
    <row r="110" spans="1:5" ht="24.75" hidden="1" customHeight="1" thickTop="1" thickBot="1" x14ac:dyDescent="0.4">
      <c r="A110" s="409" t="s">
        <v>1</v>
      </c>
      <c r="B110" s="410"/>
      <c r="C110" s="439" t="e">
        <f>#REF!</f>
        <v>#REF!</v>
      </c>
      <c r="D110" s="440"/>
      <c r="E110" s="441" t="e">
        <f>#REF!</f>
        <v>#REF!</v>
      </c>
    </row>
    <row r="111" spans="1:5" ht="24.75" hidden="1" customHeight="1" thickTop="1" thickBot="1" x14ac:dyDescent="0.4">
      <c r="A111" s="404" t="s">
        <v>0</v>
      </c>
      <c r="B111" s="405"/>
      <c r="C111" s="442" t="e">
        <f>SUM(C109:C110)</f>
        <v>#REF!</v>
      </c>
      <c r="D111" s="443"/>
      <c r="E111" s="444" t="e">
        <f>SUM(E109:E110)</f>
        <v>#REF!</v>
      </c>
    </row>
    <row r="112" spans="1:5" ht="24.75" hidden="1" customHeight="1" thickTop="1" thickBot="1" x14ac:dyDescent="0.4">
      <c r="A112" s="417" t="s">
        <v>350</v>
      </c>
      <c r="B112" s="418"/>
      <c r="C112" s="456">
        <f>[14]кальк.!$B$37</f>
        <v>243800</v>
      </c>
      <c r="D112" s="457"/>
      <c r="E112" s="447"/>
    </row>
    <row r="113" spans="1:8" ht="24.75" hidden="1" customHeight="1" thickTop="1" thickBot="1" x14ac:dyDescent="0.4">
      <c r="A113" s="422" t="s">
        <v>1</v>
      </c>
      <c r="B113" s="423"/>
      <c r="C113" s="448" t="e">
        <f>#REF!</f>
        <v>#REF!</v>
      </c>
      <c r="D113" s="449"/>
      <c r="E113" s="450" t="e">
        <f>#REF!</f>
        <v>#REF!</v>
      </c>
    </row>
    <row r="114" spans="1:8" ht="24.75" hidden="1" customHeight="1" thickTop="1" thickBot="1" x14ac:dyDescent="0.4">
      <c r="A114" s="451" t="s">
        <v>0</v>
      </c>
      <c r="B114" s="452"/>
      <c r="C114" s="453" t="e">
        <f>SUM(C112:C113)</f>
        <v>#REF!</v>
      </c>
      <c r="D114" s="454"/>
      <c r="E114" s="455" t="e">
        <f>SUM(E112:E113)</f>
        <v>#REF!</v>
      </c>
    </row>
    <row r="115" spans="1:8" ht="24.75" hidden="1" customHeight="1" thickTop="1" thickBot="1" x14ac:dyDescent="0.4">
      <c r="A115" s="394" t="s">
        <v>351</v>
      </c>
      <c r="B115" s="395"/>
      <c r="C115" s="458">
        <v>296200</v>
      </c>
      <c r="D115" s="459"/>
      <c r="E115" s="438"/>
    </row>
    <row r="116" spans="1:8" ht="24.75" hidden="1" customHeight="1" thickTop="1" thickBot="1" x14ac:dyDescent="0.4">
      <c r="A116" s="409" t="s">
        <v>1</v>
      </c>
      <c r="B116" s="410"/>
      <c r="C116" s="439" t="e">
        <f>#REF!</f>
        <v>#REF!</v>
      </c>
      <c r="D116" s="440"/>
      <c r="E116" s="441" t="e">
        <f>#REF!</f>
        <v>#REF!</v>
      </c>
    </row>
    <row r="117" spans="1:8" ht="24.75" hidden="1" customHeight="1" thickTop="1" thickBot="1" x14ac:dyDescent="0.4">
      <c r="A117" s="460" t="s">
        <v>0</v>
      </c>
      <c r="B117" s="461"/>
      <c r="C117" s="462" t="e">
        <f>SUM(C115:C116)</f>
        <v>#REF!</v>
      </c>
      <c r="D117" s="463"/>
      <c r="E117" s="464" t="e">
        <f>SUM(E115:E116)</f>
        <v>#REF!</v>
      </c>
    </row>
    <row r="118" spans="1:8" ht="24.75" hidden="1" customHeight="1" thickTop="1" thickBot="1" x14ac:dyDescent="0.4">
      <c r="A118" s="417" t="s">
        <v>352</v>
      </c>
      <c r="B118" s="418"/>
      <c r="C118" s="445">
        <v>75900</v>
      </c>
      <c r="D118" s="446"/>
      <c r="E118" s="447"/>
    </row>
    <row r="119" spans="1:8" ht="24.75" hidden="1" customHeight="1" thickTop="1" thickBot="1" x14ac:dyDescent="0.4">
      <c r="A119" s="422" t="s">
        <v>1</v>
      </c>
      <c r="B119" s="423"/>
      <c r="C119" s="448" t="e">
        <f>#REF!</f>
        <v>#REF!</v>
      </c>
      <c r="D119" s="449"/>
      <c r="E119" s="450" t="e">
        <f>#REF!</f>
        <v>#REF!</v>
      </c>
    </row>
    <row r="120" spans="1:8" ht="0.75" hidden="1" customHeight="1" thickBot="1" x14ac:dyDescent="0.4">
      <c r="A120" s="404" t="s">
        <v>0</v>
      </c>
      <c r="B120" s="405"/>
      <c r="C120" s="442" t="e">
        <f>SUM(C118:C119)</f>
        <v>#REF!</v>
      </c>
      <c r="D120" s="443"/>
      <c r="E120" s="444" t="e">
        <f>SUM(E118:E119)</f>
        <v>#REF!</v>
      </c>
    </row>
    <row r="121" spans="1:8" ht="26.25" hidden="1" thickBot="1" x14ac:dyDescent="0.4">
      <c r="A121" s="465" t="s">
        <v>242</v>
      </c>
      <c r="B121" s="466"/>
      <c r="C121" s="467"/>
      <c r="D121" s="468"/>
      <c r="E121" s="469"/>
      <c r="F121" s="470">
        <v>2</v>
      </c>
      <c r="G121" s="471"/>
      <c r="H121" s="471"/>
    </row>
    <row r="122" spans="1:8" ht="27" hidden="1" thickBot="1" x14ac:dyDescent="0.45">
      <c r="A122" s="472" t="s">
        <v>241</v>
      </c>
      <c r="B122" s="473">
        <f>C122*$B$19</f>
        <v>830200</v>
      </c>
      <c r="C122" s="474">
        <v>83.02</v>
      </c>
      <c r="D122" s="475"/>
      <c r="E122" s="476"/>
    </row>
    <row r="123" spans="1:8" ht="27" hidden="1" thickBot="1" x14ac:dyDescent="0.45">
      <c r="A123" s="477" t="s">
        <v>1</v>
      </c>
      <c r="B123" s="478">
        <f>C123*$B$19</f>
        <v>1600</v>
      </c>
      <c r="C123" s="479">
        <f>[15]УЗИ!H41</f>
        <v>0.16</v>
      </c>
      <c r="D123" s="480"/>
      <c r="E123" s="481">
        <f>[15]УЗИ!I41</f>
        <v>0</v>
      </c>
    </row>
    <row r="124" spans="1:8" ht="26.25" hidden="1" thickBot="1" x14ac:dyDescent="0.4">
      <c r="A124" s="482" t="s">
        <v>0</v>
      </c>
      <c r="B124" s="483">
        <f>SUM(B122:B123)</f>
        <v>831800</v>
      </c>
      <c r="C124" s="484">
        <f>SUM(C122:C123)</f>
        <v>83.179999999999993</v>
      </c>
      <c r="D124" s="485" t="s">
        <v>353</v>
      </c>
      <c r="E124" s="486">
        <f>SUM(E122:E123)</f>
        <v>0</v>
      </c>
    </row>
    <row r="125" spans="1:8" ht="27" hidden="1" thickBot="1" x14ac:dyDescent="0.45">
      <c r="A125" s="487" t="s">
        <v>240</v>
      </c>
      <c r="B125" s="473">
        <f>C125*$B$19</f>
        <v>414300</v>
      </c>
      <c r="C125" s="488">
        <v>41.43</v>
      </c>
      <c r="D125" s="489"/>
      <c r="E125" s="490"/>
    </row>
    <row r="126" spans="1:8" ht="27" hidden="1" thickBot="1" x14ac:dyDescent="0.45">
      <c r="A126" s="477" t="s">
        <v>1</v>
      </c>
      <c r="B126" s="478">
        <f>C126*$B$19</f>
        <v>1400.0000000000002</v>
      </c>
      <c r="C126" s="491">
        <f>[15]УЗИ!H155</f>
        <v>0.14000000000000001</v>
      </c>
      <c r="D126" s="491">
        <f>[15]УЗИ!I155</f>
        <v>0</v>
      </c>
      <c r="E126" s="491">
        <f>[15]УЗИ!I155</f>
        <v>0</v>
      </c>
    </row>
    <row r="127" spans="1:8" ht="26.25" hidden="1" thickBot="1" x14ac:dyDescent="0.4">
      <c r="A127" s="482" t="s">
        <v>0</v>
      </c>
      <c r="B127" s="483">
        <f>SUM(B125:B126)</f>
        <v>415700</v>
      </c>
      <c r="C127" s="492">
        <f>SUM(C125:C126)</f>
        <v>41.57</v>
      </c>
      <c r="D127" s="485" t="s">
        <v>354</v>
      </c>
      <c r="E127" s="493">
        <f>SUM(E125:E126)</f>
        <v>0</v>
      </c>
    </row>
    <row r="128" spans="1:8" ht="27" hidden="1" thickBot="1" x14ac:dyDescent="0.45">
      <c r="A128" s="472" t="s">
        <v>239</v>
      </c>
      <c r="B128" s="473">
        <f>C128*$B$19</f>
        <v>166400</v>
      </c>
      <c r="C128" s="474">
        <v>16.64</v>
      </c>
      <c r="D128" s="494"/>
      <c r="E128" s="476"/>
    </row>
    <row r="129" spans="1:5" ht="27" hidden="1" thickBot="1" x14ac:dyDescent="0.45">
      <c r="A129" s="477" t="s">
        <v>1</v>
      </c>
      <c r="B129" s="478">
        <f>C129*$B$19</f>
        <v>1300</v>
      </c>
      <c r="C129" s="479">
        <f>[15]УЗИ!H60</f>
        <v>0.13</v>
      </c>
      <c r="D129" s="480"/>
      <c r="E129" s="495">
        <f>[15]УЗИ!I60</f>
        <v>0</v>
      </c>
    </row>
    <row r="130" spans="1:5" ht="26.25" hidden="1" thickBot="1" x14ac:dyDescent="0.4">
      <c r="A130" s="496" t="s">
        <v>0</v>
      </c>
      <c r="B130" s="483">
        <f>SUM(B128:B129)</f>
        <v>167700</v>
      </c>
      <c r="C130" s="492">
        <f>SUM(C128:C129)</f>
        <v>16.77</v>
      </c>
      <c r="D130" s="485" t="s">
        <v>354</v>
      </c>
      <c r="E130" s="493">
        <f>SUM(E128:E129)</f>
        <v>0</v>
      </c>
    </row>
    <row r="131" spans="1:5" ht="27" hidden="1" thickBot="1" x14ac:dyDescent="0.45">
      <c r="A131" s="487" t="s">
        <v>238</v>
      </c>
      <c r="B131" s="473">
        <f>C131*$B$19</f>
        <v>249300</v>
      </c>
      <c r="C131" s="497">
        <v>24.93</v>
      </c>
      <c r="D131" s="498"/>
      <c r="E131" s="490"/>
    </row>
    <row r="132" spans="1:5" ht="27" hidden="1" thickBot="1" x14ac:dyDescent="0.45">
      <c r="A132" s="499" t="s">
        <v>1</v>
      </c>
      <c r="B132" s="478">
        <f>C132*$B$19</f>
        <v>1400.0000000000002</v>
      </c>
      <c r="C132" s="500">
        <f>[15]УЗИ!H70</f>
        <v>0.14000000000000001</v>
      </c>
      <c r="D132" s="501"/>
      <c r="E132" s="502">
        <f>[15]УЗИ!I70</f>
        <v>0</v>
      </c>
    </row>
    <row r="133" spans="1:5" ht="26.25" hidden="1" thickBot="1" x14ac:dyDescent="0.4">
      <c r="A133" s="496" t="s">
        <v>0</v>
      </c>
      <c r="B133" s="483">
        <f>SUM(B131:B132)</f>
        <v>250700</v>
      </c>
      <c r="C133" s="492">
        <f>SUM(C131:C132)</f>
        <v>25.07</v>
      </c>
      <c r="D133" s="503" t="s">
        <v>355</v>
      </c>
      <c r="E133" s="493">
        <f>SUM(E131:E132)</f>
        <v>0</v>
      </c>
    </row>
    <row r="134" spans="1:5" ht="27" hidden="1" thickBot="1" x14ac:dyDescent="0.45">
      <c r="A134" s="472" t="s">
        <v>237</v>
      </c>
      <c r="B134" s="473">
        <f>C134*$B$19</f>
        <v>249300</v>
      </c>
      <c r="C134" s="474">
        <v>24.93</v>
      </c>
      <c r="D134" s="475"/>
      <c r="E134" s="476"/>
    </row>
    <row r="135" spans="1:5" ht="27" hidden="1" thickBot="1" x14ac:dyDescent="0.45">
      <c r="A135" s="499" t="s">
        <v>1</v>
      </c>
      <c r="B135" s="478">
        <f>C135*$B$19</f>
        <v>1300</v>
      </c>
      <c r="C135" s="479">
        <f>[15]УЗИ!H79</f>
        <v>0.13</v>
      </c>
      <c r="D135" s="480"/>
      <c r="E135" s="495">
        <f>[15]УЗИ!I79</f>
        <v>0</v>
      </c>
    </row>
    <row r="136" spans="1:5" ht="26.25" hidden="1" thickBot="1" x14ac:dyDescent="0.4">
      <c r="A136" s="496" t="s">
        <v>0</v>
      </c>
      <c r="B136" s="483">
        <f>SUM(B134:B135)</f>
        <v>250600</v>
      </c>
      <c r="C136" s="492">
        <f>SUM(C134:C135)</f>
        <v>25.06</v>
      </c>
      <c r="D136" s="503" t="s">
        <v>356</v>
      </c>
      <c r="E136" s="493">
        <f>SUM(E134:E135)</f>
        <v>0</v>
      </c>
    </row>
    <row r="137" spans="1:5" ht="27" hidden="1" thickBot="1" x14ac:dyDescent="0.45">
      <c r="A137" s="487" t="s">
        <v>236</v>
      </c>
      <c r="B137" s="473">
        <f>C137*$B$19</f>
        <v>249300</v>
      </c>
      <c r="C137" s="474">
        <v>24.93</v>
      </c>
      <c r="D137" s="498"/>
      <c r="E137" s="490"/>
    </row>
    <row r="138" spans="1:5" ht="27" hidden="1" thickBot="1" x14ac:dyDescent="0.45">
      <c r="A138" s="499" t="s">
        <v>1</v>
      </c>
      <c r="B138" s="478">
        <f>C138*$B$19</f>
        <v>1300</v>
      </c>
      <c r="C138" s="500">
        <f>[15]УЗИ!H89</f>
        <v>0.13</v>
      </c>
      <c r="D138" s="501"/>
      <c r="E138" s="502">
        <f>[15]УЗИ!I89</f>
        <v>0</v>
      </c>
    </row>
    <row r="139" spans="1:5" ht="26.25" hidden="1" thickBot="1" x14ac:dyDescent="0.4">
      <c r="A139" s="496" t="s">
        <v>0</v>
      </c>
      <c r="B139" s="483">
        <f>SUM(B137:B138)</f>
        <v>250600</v>
      </c>
      <c r="C139" s="492">
        <f>SUM(C137:C138)</f>
        <v>25.06</v>
      </c>
      <c r="D139" s="503" t="s">
        <v>356</v>
      </c>
      <c r="E139" s="493">
        <f>SUM(E137:E138)</f>
        <v>0</v>
      </c>
    </row>
    <row r="140" spans="1:5" ht="50.25" hidden="1" customHeight="1" x14ac:dyDescent="0.4">
      <c r="A140" s="504" t="s">
        <v>235</v>
      </c>
      <c r="B140" s="473">
        <f>C140*$B$19</f>
        <v>500200.00000000006</v>
      </c>
      <c r="C140" s="505">
        <v>50.02</v>
      </c>
      <c r="D140" s="506"/>
      <c r="E140" s="476"/>
    </row>
    <row r="141" spans="1:5" ht="23.25" hidden="1" customHeight="1" thickBot="1" x14ac:dyDescent="0.45">
      <c r="A141" s="477" t="s">
        <v>1</v>
      </c>
      <c r="B141" s="478">
        <f>C141*$B$19</f>
        <v>1600</v>
      </c>
      <c r="C141" s="507">
        <f>[15]УЗИ!H98</f>
        <v>0.16</v>
      </c>
      <c r="D141" s="508"/>
      <c r="E141" s="509">
        <f>[15]УЗИ!I98</f>
        <v>0</v>
      </c>
    </row>
    <row r="142" spans="1:5" ht="23.25" hidden="1" customHeight="1" thickBot="1" x14ac:dyDescent="0.4">
      <c r="A142" s="482" t="s">
        <v>0</v>
      </c>
      <c r="B142" s="483">
        <f>SUM(B140:B141)</f>
        <v>501800.00000000006</v>
      </c>
      <c r="C142" s="484">
        <f>SUM(C140:C141)</f>
        <v>50.18</v>
      </c>
      <c r="D142" s="503" t="s">
        <v>357</v>
      </c>
      <c r="E142" s="486">
        <f>SUM(E140:E141)</f>
        <v>0</v>
      </c>
    </row>
    <row r="143" spans="1:5" ht="27" hidden="1" thickBot="1" x14ac:dyDescent="0.45">
      <c r="A143" s="487" t="s">
        <v>234</v>
      </c>
      <c r="B143" s="473">
        <f>C143*$B$19</f>
        <v>415300</v>
      </c>
      <c r="C143" s="497">
        <v>41.53</v>
      </c>
      <c r="D143" s="498"/>
      <c r="E143" s="490"/>
    </row>
    <row r="144" spans="1:5" ht="27" hidden="1" thickBot="1" x14ac:dyDescent="0.45">
      <c r="A144" s="499" t="s">
        <v>1</v>
      </c>
      <c r="B144" s="478">
        <f>C144*$B$19</f>
        <v>1400.0000000000002</v>
      </c>
      <c r="C144" s="500">
        <f>[15]УЗИ!H107</f>
        <v>0.14000000000000001</v>
      </c>
      <c r="D144" s="501"/>
      <c r="E144" s="502">
        <f>[15]УЗИ!I107</f>
        <v>0</v>
      </c>
    </row>
    <row r="145" spans="1:8" ht="26.25" hidden="1" thickBot="1" x14ac:dyDescent="0.4">
      <c r="A145" s="496" t="s">
        <v>0</v>
      </c>
      <c r="B145" s="483">
        <f>SUM(B143:B144)</f>
        <v>416700</v>
      </c>
      <c r="C145" s="492">
        <f>SUM(C143:C144)</f>
        <v>41.67</v>
      </c>
      <c r="D145" s="503" t="s">
        <v>358</v>
      </c>
      <c r="E145" s="493">
        <f>SUM(E143:E144)</f>
        <v>0</v>
      </c>
    </row>
    <row r="146" spans="1:8" ht="53.25" hidden="1" thickBot="1" x14ac:dyDescent="0.45">
      <c r="A146" s="504" t="s">
        <v>233</v>
      </c>
      <c r="B146" s="473">
        <f>C146*$B$19</f>
        <v>415300</v>
      </c>
      <c r="C146" s="505">
        <v>41.53</v>
      </c>
      <c r="D146" s="506"/>
      <c r="E146" s="476"/>
    </row>
    <row r="147" spans="1:8" ht="27" hidden="1" thickBot="1" x14ac:dyDescent="0.45">
      <c r="A147" s="477" t="s">
        <v>1</v>
      </c>
      <c r="B147" s="478">
        <f>C147*$B$19</f>
        <v>1400.0000000000002</v>
      </c>
      <c r="C147" s="507">
        <f>[15]УЗИ!H116</f>
        <v>0.14000000000000001</v>
      </c>
      <c r="D147" s="508"/>
      <c r="E147" s="509">
        <f>[15]УЗИ!I116</f>
        <v>0</v>
      </c>
    </row>
    <row r="148" spans="1:8" ht="26.25" hidden="1" thickBot="1" x14ac:dyDescent="0.4">
      <c r="A148" s="482" t="s">
        <v>0</v>
      </c>
      <c r="B148" s="483">
        <f>SUM(B146:B147)</f>
        <v>416700</v>
      </c>
      <c r="C148" s="484">
        <f>SUM(C146:C147)</f>
        <v>41.67</v>
      </c>
      <c r="D148" s="503" t="s">
        <v>358</v>
      </c>
      <c r="E148" s="486">
        <f>SUM(E146:E147)</f>
        <v>0</v>
      </c>
    </row>
    <row r="149" spans="1:8" ht="27" hidden="1" thickBot="1" x14ac:dyDescent="0.45">
      <c r="A149" s="487" t="s">
        <v>232</v>
      </c>
      <c r="B149" s="473">
        <f>C149*$B$19</f>
        <v>415300</v>
      </c>
      <c r="C149" s="505">
        <v>41.53</v>
      </c>
      <c r="D149" s="506"/>
      <c r="E149" s="476"/>
    </row>
    <row r="150" spans="1:8" ht="27" hidden="1" thickBot="1" x14ac:dyDescent="0.45">
      <c r="A150" s="499" t="s">
        <v>1</v>
      </c>
      <c r="B150" s="478">
        <f>C150*$B$19</f>
        <v>1300</v>
      </c>
      <c r="C150" s="500">
        <f>[15]УЗИ!H126</f>
        <v>0.13</v>
      </c>
      <c r="D150" s="501"/>
      <c r="E150" s="502">
        <f>[15]УЗИ!I126</f>
        <v>0</v>
      </c>
    </row>
    <row r="151" spans="1:8" ht="26.25" hidden="1" thickBot="1" x14ac:dyDescent="0.4">
      <c r="A151" s="496" t="s">
        <v>0</v>
      </c>
      <c r="B151" s="483">
        <f>SUM(B149:B150)</f>
        <v>416600</v>
      </c>
      <c r="C151" s="492">
        <f>SUM(C149:C150)</f>
        <v>41.660000000000004</v>
      </c>
      <c r="D151" s="503" t="s">
        <v>358</v>
      </c>
      <c r="E151" s="493">
        <f>SUM(E149:E150)</f>
        <v>0</v>
      </c>
    </row>
    <row r="152" spans="1:8" ht="27" hidden="1" thickBot="1" x14ac:dyDescent="0.45">
      <c r="A152" s="472" t="s">
        <v>231</v>
      </c>
      <c r="B152" s="473">
        <f>C152*$B$19</f>
        <v>166400</v>
      </c>
      <c r="C152" s="474">
        <v>16.64</v>
      </c>
      <c r="D152" s="475"/>
      <c r="E152" s="476"/>
      <c r="F152" s="510">
        <v>3</v>
      </c>
      <c r="G152" s="471"/>
      <c r="H152" s="471"/>
    </row>
    <row r="153" spans="1:8" ht="27" hidden="1" thickBot="1" x14ac:dyDescent="0.45">
      <c r="A153" s="477" t="s">
        <v>1</v>
      </c>
      <c r="B153" s="478">
        <f>C153*$B$19</f>
        <v>1300</v>
      </c>
      <c r="C153" s="479">
        <f>[15]УЗИ!H135</f>
        <v>0.13</v>
      </c>
      <c r="D153" s="480"/>
      <c r="E153" s="495">
        <f>[15]УЗИ!I135</f>
        <v>0</v>
      </c>
    </row>
    <row r="154" spans="1:8" ht="26.25" hidden="1" thickBot="1" x14ac:dyDescent="0.4">
      <c r="A154" s="482" t="s">
        <v>0</v>
      </c>
      <c r="B154" s="483">
        <f>SUM(B152:B153)</f>
        <v>167700</v>
      </c>
      <c r="C154" s="484">
        <f>SUM(C152:C153)</f>
        <v>16.77</v>
      </c>
      <c r="D154" s="485" t="s">
        <v>354</v>
      </c>
      <c r="E154" s="486">
        <f>SUM(E152:E153)</f>
        <v>0</v>
      </c>
    </row>
    <row r="155" spans="1:8" ht="54" hidden="1" customHeight="1" thickBot="1" x14ac:dyDescent="0.45">
      <c r="A155" s="511" t="s">
        <v>230</v>
      </c>
      <c r="B155" s="473">
        <f>C155*$B$19</f>
        <v>332299.99999999994</v>
      </c>
      <c r="C155" s="512">
        <v>33.229999999999997</v>
      </c>
      <c r="D155" s="498"/>
      <c r="E155" s="490"/>
    </row>
    <row r="156" spans="1:8" ht="27" hidden="1" thickBot="1" x14ac:dyDescent="0.45">
      <c r="A156" s="499" t="s">
        <v>1</v>
      </c>
      <c r="B156" s="478">
        <f>C156*$B$19</f>
        <v>1400.0000000000002</v>
      </c>
      <c r="C156" s="513">
        <f>[15]УЗИ!H145</f>
        <v>0.14000000000000001</v>
      </c>
      <c r="D156" s="501"/>
      <c r="E156" s="502">
        <f>[15]УЗИ!I145</f>
        <v>0</v>
      </c>
    </row>
    <row r="157" spans="1:8" ht="26.25" hidden="1" thickBot="1" x14ac:dyDescent="0.4">
      <c r="A157" s="496" t="s">
        <v>0</v>
      </c>
      <c r="B157" s="483">
        <f>SUM(B155:B156)</f>
        <v>333699.99999999994</v>
      </c>
      <c r="C157" s="492">
        <f>SUM(C155:C156)</f>
        <v>33.369999999999997</v>
      </c>
      <c r="D157" s="503" t="s">
        <v>359</v>
      </c>
      <c r="E157" s="493">
        <f>SUM(E155:E156)</f>
        <v>0</v>
      </c>
    </row>
    <row r="158" spans="1:8" ht="27" hidden="1" thickBot="1" x14ac:dyDescent="0.45">
      <c r="A158" s="472" t="s">
        <v>229</v>
      </c>
      <c r="B158" s="473">
        <f>C158*$B$19</f>
        <v>747200</v>
      </c>
      <c r="C158" s="474">
        <v>74.72</v>
      </c>
      <c r="D158" s="475"/>
      <c r="E158" s="476"/>
    </row>
    <row r="159" spans="1:8" ht="27" hidden="1" thickBot="1" x14ac:dyDescent="0.45">
      <c r="A159" s="477" t="s">
        <v>1</v>
      </c>
      <c r="B159" s="478">
        <f>C159*$B$19</f>
        <v>1400.0000000000002</v>
      </c>
      <c r="C159" s="479">
        <f>[15]УЗИ!H169</f>
        <v>0.14000000000000001</v>
      </c>
      <c r="D159" s="480"/>
      <c r="E159" s="495">
        <f>[15]УЗИ!I169</f>
        <v>0</v>
      </c>
    </row>
    <row r="160" spans="1:8" ht="31.5" hidden="1" customHeight="1" thickBot="1" x14ac:dyDescent="0.4">
      <c r="A160" s="482" t="s">
        <v>0</v>
      </c>
      <c r="B160" s="483">
        <f>SUM(B158:B159)</f>
        <v>748600</v>
      </c>
      <c r="C160" s="484">
        <f>SUM(C158:C159)</f>
        <v>74.86</v>
      </c>
      <c r="D160" s="503" t="s">
        <v>360</v>
      </c>
      <c r="E160" s="486">
        <f>SUM(E158:E159)</f>
        <v>0</v>
      </c>
    </row>
    <row r="161" spans="1:5" ht="105.75" hidden="1" thickBot="1" x14ac:dyDescent="0.45">
      <c r="A161" s="514" t="s">
        <v>361</v>
      </c>
      <c r="B161" s="473">
        <f>C161*$B$19</f>
        <v>664200</v>
      </c>
      <c r="C161" s="515">
        <v>66.42</v>
      </c>
      <c r="D161" s="516"/>
      <c r="E161" s="490"/>
    </row>
    <row r="162" spans="1:5" ht="27" hidden="1" thickBot="1" x14ac:dyDescent="0.45">
      <c r="A162" s="499" t="s">
        <v>1</v>
      </c>
      <c r="B162" s="478">
        <f>C162*$B$19</f>
        <v>1400.0000000000002</v>
      </c>
      <c r="C162" s="517">
        <f>[15]УЗИ!H270</f>
        <v>0.14000000000000001</v>
      </c>
      <c r="D162" s="518"/>
      <c r="E162" s="519">
        <f>[15]УЗИ!I270</f>
        <v>0</v>
      </c>
    </row>
    <row r="163" spans="1:5" ht="26.25" hidden="1" thickBot="1" x14ac:dyDescent="0.4">
      <c r="A163" s="496" t="s">
        <v>0</v>
      </c>
      <c r="B163" s="483">
        <f>SUM(B161:B162)</f>
        <v>665600</v>
      </c>
      <c r="C163" s="492">
        <f>SUM(C161:C162)</f>
        <v>66.56</v>
      </c>
      <c r="D163" s="503" t="s">
        <v>362</v>
      </c>
      <c r="E163" s="493">
        <f>SUM(E161:E162)</f>
        <v>0</v>
      </c>
    </row>
    <row r="164" spans="1:5" ht="81.75" hidden="1" customHeight="1" x14ac:dyDescent="0.35">
      <c r="A164" s="520" t="s">
        <v>363</v>
      </c>
      <c r="B164" s="521"/>
      <c r="C164" s="522">
        <f>[16]калькуляция!$B$34</f>
        <v>124150</v>
      </c>
      <c r="D164" s="523"/>
      <c r="E164" s="476"/>
    </row>
    <row r="165" spans="1:5" ht="24" hidden="1" customHeight="1" thickBot="1" x14ac:dyDescent="0.4">
      <c r="A165" s="524"/>
      <c r="B165" s="525"/>
      <c r="C165" s="526">
        <f>[16]калькуляция!$F$34</f>
        <v>550</v>
      </c>
      <c r="D165" s="527"/>
      <c r="E165" s="481"/>
    </row>
    <row r="166" spans="1:5" ht="41.25" hidden="1" customHeight="1" x14ac:dyDescent="0.4">
      <c r="A166" s="528" t="s">
        <v>364</v>
      </c>
      <c r="B166" s="529"/>
      <c r="C166" s="530">
        <f>[17]калькуляция!$B$31</f>
        <v>82800</v>
      </c>
      <c r="D166" s="531"/>
      <c r="E166" s="490"/>
    </row>
    <row r="167" spans="1:5" ht="23.25" hidden="1" customHeight="1" x14ac:dyDescent="0.4">
      <c r="A167" s="532" t="s">
        <v>1</v>
      </c>
      <c r="B167" s="533"/>
      <c r="C167" s="534">
        <f>[17]калькуляция!$F$31</f>
        <v>1500</v>
      </c>
      <c r="D167" s="535"/>
      <c r="E167" s="536">
        <f>[17]калькуляция!$G$31</f>
        <v>6.8650000000000002</v>
      </c>
    </row>
    <row r="168" spans="1:5" ht="18" hidden="1" customHeight="1" thickBot="1" x14ac:dyDescent="0.4">
      <c r="A168" s="537" t="s">
        <v>0</v>
      </c>
      <c r="B168" s="538"/>
      <c r="C168" s="539">
        <f>SUM(C166:C167)</f>
        <v>84300</v>
      </c>
      <c r="D168" s="540"/>
      <c r="E168" s="493">
        <f>SUM(E166:E167)</f>
        <v>6.8650000000000002</v>
      </c>
    </row>
    <row r="169" spans="1:5" ht="38.25" hidden="1" customHeight="1" x14ac:dyDescent="0.4">
      <c r="A169" s="541" t="s">
        <v>365</v>
      </c>
      <c r="B169" s="542"/>
      <c r="C169" s="543">
        <f>[17]калькуляция!$B$22</f>
        <v>82800</v>
      </c>
      <c r="D169" s="544"/>
      <c r="E169" s="476"/>
    </row>
    <row r="170" spans="1:5" ht="23.25" hidden="1" customHeight="1" x14ac:dyDescent="0.4">
      <c r="A170" s="532" t="s">
        <v>1</v>
      </c>
      <c r="B170" s="533"/>
      <c r="C170" s="534">
        <f>[17]калькуляция!$F$22</f>
        <v>1500</v>
      </c>
      <c r="D170" s="535"/>
      <c r="E170" s="536">
        <f>[17]калькуляция!$G$22</f>
        <v>6.8650000000000002</v>
      </c>
    </row>
    <row r="171" spans="1:5" ht="21" hidden="1" customHeight="1" thickBot="1" x14ac:dyDescent="0.4">
      <c r="A171" s="537" t="s">
        <v>0</v>
      </c>
      <c r="B171" s="538"/>
      <c r="C171" s="539">
        <f>SUM(C169:C170)</f>
        <v>84300</v>
      </c>
      <c r="D171" s="540"/>
      <c r="E171" s="493">
        <f>SUM(E169:E170)</f>
        <v>6.8650000000000002</v>
      </c>
    </row>
    <row r="172" spans="1:5" ht="110.25" hidden="1" customHeight="1" thickBot="1" x14ac:dyDescent="0.45">
      <c r="A172" s="170" t="s">
        <v>226</v>
      </c>
      <c r="B172" s="545"/>
      <c r="C172" s="546">
        <v>66.42</v>
      </c>
      <c r="D172" s="547"/>
      <c r="E172" s="548"/>
    </row>
    <row r="173" spans="1:5" ht="26.25" hidden="1" customHeight="1" thickBot="1" x14ac:dyDescent="0.45">
      <c r="A173" s="10" t="s">
        <v>1</v>
      </c>
      <c r="B173" s="545"/>
      <c r="C173" s="546">
        <f>[15]УЗИ!H285</f>
        <v>0.31</v>
      </c>
      <c r="D173" s="547"/>
      <c r="E173" s="548"/>
    </row>
    <row r="174" spans="1:5" ht="28.5" hidden="1" customHeight="1" thickBot="1" x14ac:dyDescent="0.4">
      <c r="A174" s="549" t="s">
        <v>0</v>
      </c>
      <c r="B174" s="545"/>
      <c r="C174" s="546">
        <f>SUM(C172:C173)</f>
        <v>66.73</v>
      </c>
      <c r="D174" s="547"/>
      <c r="E174" s="548"/>
    </row>
    <row r="175" spans="1:5" ht="91.5" hidden="1" customHeight="1" thickBot="1" x14ac:dyDescent="0.45">
      <c r="A175" s="218" t="s">
        <v>225</v>
      </c>
      <c r="B175" s="545"/>
      <c r="C175" s="546">
        <v>49.83</v>
      </c>
      <c r="D175" s="547"/>
      <c r="E175" s="548"/>
    </row>
    <row r="176" spans="1:5" ht="30" hidden="1" customHeight="1" thickBot="1" x14ac:dyDescent="0.45">
      <c r="A176" s="10" t="s">
        <v>1</v>
      </c>
      <c r="B176" s="545"/>
      <c r="C176" s="546">
        <f>[15]УЗИ!H291</f>
        <v>0.31</v>
      </c>
      <c r="D176" s="547"/>
      <c r="E176" s="548"/>
    </row>
    <row r="177" spans="1:5" ht="29.25" hidden="1" customHeight="1" thickBot="1" x14ac:dyDescent="0.4">
      <c r="A177" s="7" t="s">
        <v>0</v>
      </c>
      <c r="B177" s="545"/>
      <c r="C177" s="546">
        <f>SUM(C175:C176)</f>
        <v>50.14</v>
      </c>
      <c r="D177" s="547"/>
      <c r="E177" s="548"/>
    </row>
    <row r="178" spans="1:5" ht="21" hidden="1" customHeight="1" thickBot="1" x14ac:dyDescent="0.4">
      <c r="A178" s="550"/>
      <c r="B178" s="545"/>
      <c r="C178" s="546"/>
      <c r="D178" s="547"/>
      <c r="E178" s="548"/>
    </row>
    <row r="179" spans="1:5" ht="24.75" hidden="1" customHeight="1" thickBot="1" x14ac:dyDescent="0.4">
      <c r="A179" s="465" t="s">
        <v>224</v>
      </c>
      <c r="B179" s="466"/>
      <c r="C179" s="467"/>
      <c r="D179" s="468"/>
      <c r="E179" s="469"/>
    </row>
    <row r="180" spans="1:5" ht="27" hidden="1" thickBot="1" x14ac:dyDescent="0.45">
      <c r="A180" s="472" t="s">
        <v>223</v>
      </c>
      <c r="B180" s="473">
        <f>C180*$B$19</f>
        <v>652099.99999999988</v>
      </c>
      <c r="C180" s="494">
        <v>65.209999999999994</v>
      </c>
      <c r="D180" s="475"/>
      <c r="E180" s="476"/>
    </row>
    <row r="181" spans="1:5" ht="27" hidden="1" thickBot="1" x14ac:dyDescent="0.45">
      <c r="A181" s="477" t="s">
        <v>1</v>
      </c>
      <c r="B181" s="478">
        <f>C181*$B$19</f>
        <v>2700</v>
      </c>
      <c r="C181" s="551">
        <f>[15]УЗИ!H176</f>
        <v>0.27</v>
      </c>
      <c r="D181" s="480"/>
      <c r="E181" s="495">
        <f>[15]УЗИ!I176</f>
        <v>0.02</v>
      </c>
    </row>
    <row r="182" spans="1:5" ht="26.25" hidden="1" thickBot="1" x14ac:dyDescent="0.4">
      <c r="A182" s="482" t="s">
        <v>0</v>
      </c>
      <c r="B182" s="483">
        <f>SUM(B180:B181)</f>
        <v>654799.99999999988</v>
      </c>
      <c r="C182" s="552">
        <f>SUM(C180:C181)</f>
        <v>65.47999999999999</v>
      </c>
      <c r="D182" s="503" t="s">
        <v>366</v>
      </c>
      <c r="E182" s="486">
        <f>SUM(E180:E181)</f>
        <v>0.02</v>
      </c>
    </row>
    <row r="183" spans="1:5" ht="19.5" hidden="1" customHeight="1" x14ac:dyDescent="0.4">
      <c r="A183" s="487" t="s">
        <v>367</v>
      </c>
      <c r="B183" s="553"/>
      <c r="C183" s="554">
        <f>49350+10150</f>
        <v>59500</v>
      </c>
      <c r="D183" s="498"/>
      <c r="E183" s="490"/>
    </row>
    <row r="184" spans="1:5" ht="19.5" hidden="1" customHeight="1" thickBot="1" x14ac:dyDescent="0.45">
      <c r="A184" s="499" t="s">
        <v>1</v>
      </c>
      <c r="B184" s="555"/>
      <c r="C184" s="556">
        <f>[15]УЗИ!H186</f>
        <v>0.16</v>
      </c>
      <c r="D184" s="501"/>
      <c r="E184" s="502">
        <f>[15]УЗИ!I186</f>
        <v>0.01</v>
      </c>
    </row>
    <row r="185" spans="1:5" ht="19.5" hidden="1" customHeight="1" thickBot="1" x14ac:dyDescent="0.4">
      <c r="A185" s="496" t="s">
        <v>0</v>
      </c>
      <c r="B185" s="557"/>
      <c r="C185" s="558">
        <f>SUM(C183:C184)</f>
        <v>59500.160000000003</v>
      </c>
      <c r="D185" s="559"/>
      <c r="E185" s="493">
        <f>SUM(E183:E184)</f>
        <v>0.01</v>
      </c>
    </row>
    <row r="186" spans="1:5" ht="19.5" hidden="1" customHeight="1" x14ac:dyDescent="0.4">
      <c r="A186" s="472" t="s">
        <v>368</v>
      </c>
      <c r="B186" s="560"/>
      <c r="C186" s="494">
        <v>58800</v>
      </c>
      <c r="D186" s="475"/>
      <c r="E186" s="476"/>
    </row>
    <row r="187" spans="1:5" ht="19.5" hidden="1" customHeight="1" thickBot="1" x14ac:dyDescent="0.45">
      <c r="A187" s="477" t="s">
        <v>1</v>
      </c>
      <c r="B187" s="561"/>
      <c r="C187" s="551">
        <f>[15]УЗИ!H197</f>
        <v>0.18</v>
      </c>
      <c r="D187" s="480"/>
      <c r="E187" s="495">
        <f>[15]УЗИ!I197</f>
        <v>0.01</v>
      </c>
    </row>
    <row r="188" spans="1:5" ht="19.5" hidden="1" customHeight="1" thickBot="1" x14ac:dyDescent="0.4">
      <c r="A188" s="482" t="s">
        <v>0</v>
      </c>
      <c r="B188" s="562"/>
      <c r="C188" s="552">
        <f>SUM(C186:C187)</f>
        <v>58800.18</v>
      </c>
      <c r="D188" s="563"/>
      <c r="E188" s="486">
        <f>SUM(E186:E187)</f>
        <v>0.01</v>
      </c>
    </row>
    <row r="189" spans="1:5" ht="22.5" hidden="1" customHeight="1" x14ac:dyDescent="0.4">
      <c r="A189" s="487" t="s">
        <v>222</v>
      </c>
      <c r="B189" s="473">
        <f>C189*$B$19</f>
        <v>134800</v>
      </c>
      <c r="C189" s="554">
        <v>13.48</v>
      </c>
      <c r="D189" s="498"/>
      <c r="E189" s="490"/>
    </row>
    <row r="190" spans="1:5" ht="22.5" hidden="1" customHeight="1" thickBot="1" x14ac:dyDescent="0.45">
      <c r="A190" s="499" t="s">
        <v>1</v>
      </c>
      <c r="B190" s="478">
        <f>C190*$B$19</f>
        <v>900</v>
      </c>
      <c r="C190" s="556">
        <f>[15]УЗИ!H204</f>
        <v>0.09</v>
      </c>
      <c r="D190" s="501"/>
      <c r="E190" s="502">
        <f>[15]УЗИ!I204</f>
        <v>0.01</v>
      </c>
    </row>
    <row r="191" spans="1:5" ht="22.5" hidden="1" customHeight="1" thickBot="1" x14ac:dyDescent="0.4">
      <c r="A191" s="496" t="s">
        <v>0</v>
      </c>
      <c r="B191" s="483">
        <f>SUM(B189:B190)</f>
        <v>135700</v>
      </c>
      <c r="C191" s="558">
        <f>SUM(C189:C190)</f>
        <v>13.57</v>
      </c>
      <c r="D191" s="503" t="s">
        <v>369</v>
      </c>
      <c r="E191" s="493">
        <f>SUM(E189:E190)</f>
        <v>0.01</v>
      </c>
    </row>
    <row r="192" spans="1:5" ht="30" hidden="1" customHeight="1" x14ac:dyDescent="0.4">
      <c r="A192" s="472" t="s">
        <v>221</v>
      </c>
      <c r="B192" s="473">
        <f>C192*$B$19</f>
        <v>1187300</v>
      </c>
      <c r="C192" s="494">
        <v>118.73</v>
      </c>
      <c r="D192" s="475"/>
      <c r="E192" s="476"/>
    </row>
    <row r="193" spans="1:5" ht="30" hidden="1" customHeight="1" thickBot="1" x14ac:dyDescent="0.45">
      <c r="A193" s="477" t="s">
        <v>1</v>
      </c>
      <c r="B193" s="478">
        <f>C193*$B$19</f>
        <v>19900</v>
      </c>
      <c r="C193" s="551">
        <f>[15]УЗИ!H212</f>
        <v>1.99</v>
      </c>
      <c r="D193" s="480"/>
      <c r="E193" s="495">
        <f>[15]УЗИ!I212</f>
        <v>0.19</v>
      </c>
    </row>
    <row r="194" spans="1:5" ht="25.5" hidden="1" customHeight="1" thickBot="1" x14ac:dyDescent="0.4">
      <c r="A194" s="482" t="s">
        <v>0</v>
      </c>
      <c r="B194" s="483">
        <f>SUM(B192:B193)</f>
        <v>1207200</v>
      </c>
      <c r="C194" s="552">
        <f>SUM(C192:C193)</f>
        <v>120.72</v>
      </c>
      <c r="D194" s="503" t="s">
        <v>370</v>
      </c>
      <c r="E194" s="486">
        <f>SUM(E192:E193)</f>
        <v>0.19</v>
      </c>
    </row>
    <row r="195" spans="1:5" ht="25.5" hidden="1" customHeight="1" x14ac:dyDescent="0.4">
      <c r="A195" s="472" t="s">
        <v>371</v>
      </c>
      <c r="B195" s="564"/>
      <c r="C195" s="494">
        <v>118.73</v>
      </c>
      <c r="D195" s="565"/>
      <c r="E195" s="476"/>
    </row>
    <row r="196" spans="1:5" ht="25.5" hidden="1" customHeight="1" thickBot="1" x14ac:dyDescent="0.45">
      <c r="A196" s="477" t="s">
        <v>1</v>
      </c>
      <c r="B196" s="564"/>
      <c r="C196" s="551">
        <f>[15]УЗИ!H226</f>
        <v>0.28000000000000003</v>
      </c>
      <c r="D196" s="565"/>
      <c r="E196" s="495">
        <f>[15]УЗИ!I226</f>
        <v>0.03</v>
      </c>
    </row>
    <row r="197" spans="1:5" ht="25.5" hidden="1" customHeight="1" thickBot="1" x14ac:dyDescent="0.4">
      <c r="A197" s="482" t="s">
        <v>0</v>
      </c>
      <c r="B197" s="564"/>
      <c r="C197" s="552">
        <f>SUM(C195:C196)</f>
        <v>119.01</v>
      </c>
      <c r="D197" s="565"/>
      <c r="E197" s="486">
        <f>SUM(E195:E196)</f>
        <v>0.03</v>
      </c>
    </row>
    <row r="198" spans="1:5" ht="25.5" hidden="1" customHeight="1" thickBot="1" x14ac:dyDescent="0.4">
      <c r="A198" s="566"/>
      <c r="B198" s="564"/>
      <c r="C198" s="567"/>
      <c r="D198" s="565"/>
      <c r="E198" s="568"/>
    </row>
    <row r="199" spans="1:5" ht="51" hidden="1" customHeight="1" x14ac:dyDescent="0.4">
      <c r="A199" s="569" t="s">
        <v>216</v>
      </c>
      <c r="B199" s="473">
        <f>C199*$B$19</f>
        <v>663100</v>
      </c>
      <c r="C199" s="554">
        <v>66.31</v>
      </c>
      <c r="D199" s="498"/>
      <c r="E199" s="490"/>
    </row>
    <row r="200" spans="1:5" ht="27.75" hidden="1" customHeight="1" thickBot="1" x14ac:dyDescent="0.45">
      <c r="A200" s="499" t="s">
        <v>1</v>
      </c>
      <c r="B200" s="478">
        <f>C200*$B$19</f>
        <v>7700</v>
      </c>
      <c r="C200" s="556">
        <f>[15]УЗИ!H279</f>
        <v>0.77</v>
      </c>
      <c r="D200" s="501"/>
      <c r="E200" s="502">
        <f>[15]УЗИ!I279</f>
        <v>7.0000000000000007E-2</v>
      </c>
    </row>
    <row r="201" spans="1:5" ht="24" hidden="1" customHeight="1" thickBot="1" x14ac:dyDescent="0.4">
      <c r="A201" s="496" t="s">
        <v>0</v>
      </c>
      <c r="B201" s="483">
        <f>SUM(B199:B200)</f>
        <v>670800</v>
      </c>
      <c r="C201" s="558">
        <f>SUM(C199:C200)</f>
        <v>67.08</v>
      </c>
      <c r="D201" s="503" t="s">
        <v>372</v>
      </c>
      <c r="E201" s="493">
        <f>SUM(E199:E200)</f>
        <v>7.0000000000000007E-2</v>
      </c>
    </row>
    <row r="202" spans="1:5" ht="24" hidden="1" customHeight="1" x14ac:dyDescent="0.4">
      <c r="A202" s="472" t="s">
        <v>219</v>
      </c>
      <c r="B202" s="473">
        <f>C202*$B$19</f>
        <v>161900</v>
      </c>
      <c r="C202" s="494">
        <v>16.190000000000001</v>
      </c>
      <c r="D202" s="475"/>
      <c r="E202" s="476"/>
    </row>
    <row r="203" spans="1:5" ht="30.75" hidden="1" customHeight="1" thickBot="1" x14ac:dyDescent="0.45">
      <c r="A203" s="477" t="s">
        <v>1</v>
      </c>
      <c r="B203" s="478">
        <f>C203*$B$19</f>
        <v>1000</v>
      </c>
      <c r="C203" s="551">
        <f>[15]УЗИ!H237</f>
        <v>0.1</v>
      </c>
      <c r="D203" s="480"/>
      <c r="E203" s="495">
        <f>[15]УЗИ!I237</f>
        <v>0.01</v>
      </c>
    </row>
    <row r="204" spans="1:5" ht="25.5" hidden="1" customHeight="1" thickBot="1" x14ac:dyDescent="0.4">
      <c r="A204" s="482" t="s">
        <v>0</v>
      </c>
      <c r="B204" s="483">
        <f>SUM(B202:B203)</f>
        <v>162900</v>
      </c>
      <c r="C204" s="552">
        <f>SUM(C202:C203)</f>
        <v>16.290000000000003</v>
      </c>
      <c r="D204" s="503" t="s">
        <v>373</v>
      </c>
      <c r="E204" s="486">
        <f>SUM(E202:E203)</f>
        <v>0.01</v>
      </c>
    </row>
    <row r="205" spans="1:5" ht="19.5" hidden="1" customHeight="1" x14ac:dyDescent="0.4">
      <c r="A205" s="472" t="s">
        <v>374</v>
      </c>
      <c r="B205" s="560"/>
      <c r="C205" s="494">
        <v>312950</v>
      </c>
      <c r="D205" s="475"/>
      <c r="E205" s="476"/>
    </row>
    <row r="206" spans="1:5" ht="19.5" hidden="1" customHeight="1" x14ac:dyDescent="0.4">
      <c r="A206" s="499" t="s">
        <v>1</v>
      </c>
      <c r="B206" s="555"/>
      <c r="C206" s="556">
        <f>[15]УЗИ!H244</f>
        <v>0.19</v>
      </c>
      <c r="D206" s="501"/>
      <c r="E206" s="502">
        <f>[15]УЗИ!I244</f>
        <v>0.02</v>
      </c>
    </row>
    <row r="207" spans="1:5" ht="19.5" hidden="1" customHeight="1" thickBot="1" x14ac:dyDescent="0.4">
      <c r="A207" s="570" t="s">
        <v>0</v>
      </c>
      <c r="B207" s="571"/>
      <c r="C207" s="572">
        <f>SUM(C205:C206)</f>
        <v>312950.19</v>
      </c>
      <c r="D207" s="573"/>
      <c r="E207" s="574">
        <f>SUM(E205:E206)</f>
        <v>0.02</v>
      </c>
    </row>
    <row r="208" spans="1:5" ht="24" hidden="1" customHeight="1" x14ac:dyDescent="0.4">
      <c r="A208" s="487" t="s">
        <v>218</v>
      </c>
      <c r="B208" s="473">
        <f>C208*$B$19</f>
        <v>666400</v>
      </c>
      <c r="C208" s="554">
        <v>66.64</v>
      </c>
      <c r="D208" s="498"/>
      <c r="E208" s="490"/>
    </row>
    <row r="209" spans="1:8" ht="27" hidden="1" customHeight="1" thickBot="1" x14ac:dyDescent="0.45">
      <c r="A209" s="477" t="s">
        <v>1</v>
      </c>
      <c r="B209" s="478">
        <f>C209*$B$19</f>
        <v>2700</v>
      </c>
      <c r="C209" s="551">
        <f>[15]УЗИ!H251</f>
        <v>0.27</v>
      </c>
      <c r="D209" s="480"/>
      <c r="E209" s="495">
        <f>[15]УЗИ!I251</f>
        <v>0.02</v>
      </c>
    </row>
    <row r="210" spans="1:8" ht="25.5" hidden="1" customHeight="1" thickBot="1" x14ac:dyDescent="0.4">
      <c r="A210" s="570" t="s">
        <v>0</v>
      </c>
      <c r="B210" s="483">
        <f>SUM(B208:B209)</f>
        <v>669100</v>
      </c>
      <c r="C210" s="572">
        <f>SUM(C208:C209)</f>
        <v>66.91</v>
      </c>
      <c r="D210" s="503" t="s">
        <v>375</v>
      </c>
      <c r="E210" s="574">
        <f>SUM(E208:E209)</f>
        <v>0.02</v>
      </c>
    </row>
    <row r="211" spans="1:8" ht="27" hidden="1" customHeight="1" x14ac:dyDescent="0.4">
      <c r="A211" s="487" t="s">
        <v>217</v>
      </c>
      <c r="B211" s="473">
        <f>C211*$B$19</f>
        <v>205799.99999999997</v>
      </c>
      <c r="C211" s="554">
        <v>20.58</v>
      </c>
      <c r="D211" s="498"/>
      <c r="E211" s="490"/>
    </row>
    <row r="212" spans="1:8" ht="29.25" hidden="1" customHeight="1" thickBot="1" x14ac:dyDescent="0.45">
      <c r="A212" s="499" t="s">
        <v>1</v>
      </c>
      <c r="B212" s="478">
        <f>C212*$B$19</f>
        <v>7300</v>
      </c>
      <c r="C212" s="556">
        <f>[15]УЗИ!H260</f>
        <v>0.73</v>
      </c>
      <c r="D212" s="501"/>
      <c r="E212" s="502">
        <f>[15]УЗИ!I260</f>
        <v>0.06</v>
      </c>
    </row>
    <row r="213" spans="1:8" ht="26.25" hidden="1" customHeight="1" thickBot="1" x14ac:dyDescent="0.4">
      <c r="A213" s="570" t="s">
        <v>0</v>
      </c>
      <c r="B213" s="483">
        <f>SUM(B211:B212)</f>
        <v>213099.99999999997</v>
      </c>
      <c r="C213" s="572">
        <f>SUM(C211:C212)</f>
        <v>21.31</v>
      </c>
      <c r="D213" s="503" t="s">
        <v>376</v>
      </c>
      <c r="E213" s="574">
        <f>SUM(E211:E212)</f>
        <v>0.06</v>
      </c>
    </row>
    <row r="214" spans="1:8" ht="26.25" hidden="1" thickBot="1" x14ac:dyDescent="0.4">
      <c r="A214" s="465" t="s">
        <v>44</v>
      </c>
      <c r="B214" s="466"/>
      <c r="C214" s="467"/>
      <c r="D214" s="468"/>
      <c r="E214" s="469"/>
    </row>
    <row r="215" spans="1:8" ht="27" hidden="1" thickBot="1" x14ac:dyDescent="0.45">
      <c r="A215" s="575" t="s">
        <v>215</v>
      </c>
      <c r="B215" s="473">
        <f>C215*$B$19</f>
        <v>43800</v>
      </c>
      <c r="C215" s="576">
        <v>4.38</v>
      </c>
      <c r="D215" s="577"/>
      <c r="E215" s="490"/>
    </row>
    <row r="216" spans="1:8" ht="27" hidden="1" thickBot="1" x14ac:dyDescent="0.45">
      <c r="A216" s="499" t="s">
        <v>1</v>
      </c>
      <c r="B216" s="578">
        <f>C216*$B$19</f>
        <v>0</v>
      </c>
      <c r="C216" s="579">
        <v>0</v>
      </c>
      <c r="D216" s="580"/>
      <c r="E216" s="536"/>
    </row>
    <row r="217" spans="1:8" ht="26.25" hidden="1" thickBot="1" x14ac:dyDescent="0.4">
      <c r="A217" s="570" t="s">
        <v>0</v>
      </c>
      <c r="B217" s="483">
        <f>SUM(B215:B216)</f>
        <v>43800</v>
      </c>
      <c r="C217" s="572">
        <f>SUM(C215:C216)</f>
        <v>4.38</v>
      </c>
      <c r="D217" s="503" t="s">
        <v>377</v>
      </c>
      <c r="E217" s="574">
        <f>SUM(E215:E216)</f>
        <v>0</v>
      </c>
    </row>
    <row r="218" spans="1:8" ht="27" hidden="1" thickBot="1" x14ac:dyDescent="0.45">
      <c r="A218" s="581" t="s">
        <v>214</v>
      </c>
      <c r="B218" s="473">
        <f>C218*$B$19</f>
        <v>88699.999999999985</v>
      </c>
      <c r="C218" s="576">
        <v>8.8699999999999992</v>
      </c>
      <c r="D218" s="582"/>
      <c r="E218" s="476"/>
      <c r="F218" s="510">
        <v>4</v>
      </c>
      <c r="G218" s="471"/>
      <c r="H218" s="471"/>
    </row>
    <row r="219" spans="1:8" ht="27" hidden="1" thickBot="1" x14ac:dyDescent="0.45">
      <c r="A219" s="477" t="s">
        <v>1</v>
      </c>
      <c r="B219" s="478">
        <f>C219*$B$19</f>
        <v>2500</v>
      </c>
      <c r="C219" s="583">
        <f>[15]массаж!H19</f>
        <v>0.25</v>
      </c>
      <c r="D219" s="584"/>
      <c r="E219" s="481">
        <f>[15]массаж!I19</f>
        <v>0.02</v>
      </c>
    </row>
    <row r="220" spans="1:8" ht="26.25" hidden="1" thickBot="1" x14ac:dyDescent="0.4">
      <c r="A220" s="570" t="s">
        <v>0</v>
      </c>
      <c r="B220" s="483">
        <f>SUM(B218:B219)</f>
        <v>91199.999999999985</v>
      </c>
      <c r="C220" s="572">
        <f>SUM(C218:C219)</f>
        <v>9.1199999999999992</v>
      </c>
      <c r="D220" s="503" t="s">
        <v>378</v>
      </c>
      <c r="E220" s="574">
        <f>SUM(E218:E219)</f>
        <v>0.02</v>
      </c>
    </row>
    <row r="221" spans="1:8" ht="27" hidden="1" thickBot="1" x14ac:dyDescent="0.45">
      <c r="A221" s="575" t="s">
        <v>213</v>
      </c>
      <c r="B221" s="473">
        <f>C221*$B$19</f>
        <v>66300</v>
      </c>
      <c r="C221" s="576">
        <v>6.63</v>
      </c>
      <c r="D221" s="577"/>
      <c r="E221" s="490"/>
    </row>
    <row r="222" spans="1:8" ht="27" hidden="1" thickBot="1" x14ac:dyDescent="0.45">
      <c r="A222" s="499" t="s">
        <v>1</v>
      </c>
      <c r="B222" s="478">
        <f>C222*$B$19</f>
        <v>1900</v>
      </c>
      <c r="C222" s="585">
        <f>[15]массаж!H23</f>
        <v>0.19</v>
      </c>
      <c r="D222" s="586"/>
      <c r="E222" s="536">
        <f>[15]массаж!I23</f>
        <v>0.02</v>
      </c>
    </row>
    <row r="223" spans="1:8" ht="26.25" hidden="1" thickBot="1" x14ac:dyDescent="0.4">
      <c r="A223" s="570" t="s">
        <v>0</v>
      </c>
      <c r="B223" s="483">
        <f>SUM(B221:B222)</f>
        <v>68200</v>
      </c>
      <c r="C223" s="572">
        <f>SUM(C221:C222)</f>
        <v>6.82</v>
      </c>
      <c r="D223" s="503" t="s">
        <v>379</v>
      </c>
      <c r="E223" s="574">
        <f>SUM(E221:E222)</f>
        <v>0.02</v>
      </c>
    </row>
    <row r="224" spans="1:8" ht="27" hidden="1" thickBot="1" x14ac:dyDescent="0.45">
      <c r="A224" s="581" t="s">
        <v>212</v>
      </c>
      <c r="B224" s="473">
        <f>C224*$B$19</f>
        <v>66300</v>
      </c>
      <c r="C224" s="576">
        <v>6.63</v>
      </c>
      <c r="D224" s="577"/>
      <c r="E224" s="490"/>
    </row>
    <row r="225" spans="1:5" ht="27" hidden="1" thickBot="1" x14ac:dyDescent="0.45">
      <c r="A225" s="477" t="s">
        <v>1</v>
      </c>
      <c r="B225" s="478">
        <f>C225*$B$19</f>
        <v>1900</v>
      </c>
      <c r="C225" s="583">
        <f>[15]массаж!H27</f>
        <v>0.19</v>
      </c>
      <c r="D225" s="584"/>
      <c r="E225" s="481">
        <f>[15]массаж!I27</f>
        <v>0.02</v>
      </c>
    </row>
    <row r="226" spans="1:5" ht="26.25" hidden="1" thickBot="1" x14ac:dyDescent="0.4">
      <c r="A226" s="570" t="s">
        <v>0</v>
      </c>
      <c r="B226" s="483">
        <f>SUM(B224:B225)</f>
        <v>68200</v>
      </c>
      <c r="C226" s="572">
        <f>SUM(C224:C225)</f>
        <v>6.82</v>
      </c>
      <c r="D226" s="503" t="s">
        <v>379</v>
      </c>
      <c r="E226" s="574">
        <f>SUM(E224:E225)</f>
        <v>0.02</v>
      </c>
    </row>
    <row r="227" spans="1:5" ht="27" hidden="1" thickBot="1" x14ac:dyDescent="0.45">
      <c r="A227" s="575" t="s">
        <v>211</v>
      </c>
      <c r="B227" s="473">
        <f>C227*$B$19</f>
        <v>43800</v>
      </c>
      <c r="C227" s="576">
        <v>4.38</v>
      </c>
      <c r="D227" s="577"/>
      <c r="E227" s="490"/>
    </row>
    <row r="228" spans="1:5" ht="27" hidden="1" thickBot="1" x14ac:dyDescent="0.45">
      <c r="A228" s="499" t="s">
        <v>1</v>
      </c>
      <c r="B228" s="478">
        <f>C228*$B$19</f>
        <v>1900</v>
      </c>
      <c r="C228" s="585">
        <f>[15]массаж!H31</f>
        <v>0.19</v>
      </c>
      <c r="D228" s="586"/>
      <c r="E228" s="536">
        <f>[15]массаж!I31</f>
        <v>0.02</v>
      </c>
    </row>
    <row r="229" spans="1:5" ht="26.25" hidden="1" thickBot="1" x14ac:dyDescent="0.4">
      <c r="A229" s="570" t="s">
        <v>0</v>
      </c>
      <c r="B229" s="483">
        <f>SUM(B227:B228)</f>
        <v>45700</v>
      </c>
      <c r="C229" s="572">
        <f>SUM(C227:C228)</f>
        <v>4.57</v>
      </c>
      <c r="D229" s="503" t="s">
        <v>380</v>
      </c>
      <c r="E229" s="574">
        <f>SUM(E227:E228)</f>
        <v>0.02</v>
      </c>
    </row>
    <row r="230" spans="1:5" ht="27" hidden="1" thickBot="1" x14ac:dyDescent="0.45">
      <c r="A230" s="581" t="s">
        <v>210</v>
      </c>
      <c r="B230" s="473">
        <f>C230*$B$19</f>
        <v>43800</v>
      </c>
      <c r="C230" s="576">
        <v>4.38</v>
      </c>
      <c r="D230" s="577"/>
      <c r="E230" s="490"/>
    </row>
    <row r="231" spans="1:5" ht="27" hidden="1" thickBot="1" x14ac:dyDescent="0.45">
      <c r="A231" s="477" t="s">
        <v>1</v>
      </c>
      <c r="B231" s="478">
        <f>C231*$B$19</f>
        <v>1900</v>
      </c>
      <c r="C231" s="583">
        <f>[15]массаж!H35</f>
        <v>0.19</v>
      </c>
      <c r="D231" s="584"/>
      <c r="E231" s="481">
        <f>[15]массаж!I35</f>
        <v>0.02</v>
      </c>
    </row>
    <row r="232" spans="1:5" ht="26.25" hidden="1" thickBot="1" x14ac:dyDescent="0.4">
      <c r="A232" s="570" t="s">
        <v>0</v>
      </c>
      <c r="B232" s="483">
        <f>SUM(B230:B231)</f>
        <v>45700</v>
      </c>
      <c r="C232" s="572">
        <f>SUM(C230:C231)</f>
        <v>4.57</v>
      </c>
      <c r="D232" s="503" t="s">
        <v>380</v>
      </c>
      <c r="E232" s="574">
        <f>SUM(E230:E231)</f>
        <v>0.02</v>
      </c>
    </row>
    <row r="233" spans="1:5" ht="27" hidden="1" thickBot="1" x14ac:dyDescent="0.45">
      <c r="A233" s="575" t="s">
        <v>209</v>
      </c>
      <c r="B233" s="473">
        <f>C233*$B$19</f>
        <v>43800</v>
      </c>
      <c r="C233" s="576">
        <v>4.38</v>
      </c>
      <c r="D233" s="577"/>
      <c r="E233" s="490"/>
    </row>
    <row r="234" spans="1:5" ht="27" hidden="1" thickBot="1" x14ac:dyDescent="0.45">
      <c r="A234" s="499" t="s">
        <v>1</v>
      </c>
      <c r="B234" s="478">
        <f>C234*$B$19</f>
        <v>1900</v>
      </c>
      <c r="C234" s="585">
        <f>[15]массаж!H39</f>
        <v>0.19</v>
      </c>
      <c r="D234" s="586"/>
      <c r="E234" s="536">
        <f>[15]массаж!I39</f>
        <v>0.02</v>
      </c>
    </row>
    <row r="235" spans="1:5" ht="26.25" hidden="1" thickBot="1" x14ac:dyDescent="0.4">
      <c r="A235" s="570" t="s">
        <v>0</v>
      </c>
      <c r="B235" s="483">
        <f>SUM(B233:B234)</f>
        <v>45700</v>
      </c>
      <c r="C235" s="572">
        <f>SUM(C233:C234)</f>
        <v>4.57</v>
      </c>
      <c r="D235" s="503" t="s">
        <v>380</v>
      </c>
      <c r="E235" s="574">
        <f>SUM(E233:E234)</f>
        <v>0.02</v>
      </c>
    </row>
    <row r="236" spans="1:5" ht="27" hidden="1" thickBot="1" x14ac:dyDescent="0.45">
      <c r="A236" s="581" t="s">
        <v>208</v>
      </c>
      <c r="B236" s="473">
        <f>C236*$B$19</f>
        <v>43800</v>
      </c>
      <c r="C236" s="576">
        <v>4.38</v>
      </c>
      <c r="D236" s="577"/>
      <c r="E236" s="490"/>
    </row>
    <row r="237" spans="1:5" ht="27" hidden="1" thickBot="1" x14ac:dyDescent="0.45">
      <c r="A237" s="477" t="s">
        <v>1</v>
      </c>
      <c r="B237" s="578">
        <f>C237*$B$19</f>
        <v>0</v>
      </c>
      <c r="C237" s="583">
        <f>[15]массаж!H43</f>
        <v>0</v>
      </c>
      <c r="D237" s="584"/>
      <c r="E237" s="481">
        <f>[15]массаж!I43</f>
        <v>0</v>
      </c>
    </row>
    <row r="238" spans="1:5" ht="26.25" hidden="1" thickBot="1" x14ac:dyDescent="0.4">
      <c r="A238" s="570" t="s">
        <v>0</v>
      </c>
      <c r="B238" s="483">
        <f>SUM(B236:B237)</f>
        <v>43800</v>
      </c>
      <c r="C238" s="572">
        <f>SUM(C236:C237)</f>
        <v>4.38</v>
      </c>
      <c r="D238" s="503" t="s">
        <v>377</v>
      </c>
      <c r="E238" s="574">
        <f>E237</f>
        <v>0</v>
      </c>
    </row>
    <row r="239" spans="1:5" ht="27" hidden="1" thickBot="1" x14ac:dyDescent="0.45">
      <c r="A239" s="575" t="s">
        <v>207</v>
      </c>
      <c r="B239" s="473">
        <f>C239*$B$19</f>
        <v>43800</v>
      </c>
      <c r="C239" s="576">
        <v>4.38</v>
      </c>
      <c r="D239" s="577"/>
      <c r="E239" s="490"/>
    </row>
    <row r="240" spans="1:5" ht="27" hidden="1" thickBot="1" x14ac:dyDescent="0.45">
      <c r="A240" s="499" t="s">
        <v>1</v>
      </c>
      <c r="B240" s="478">
        <f>C240*$B$19</f>
        <v>1900</v>
      </c>
      <c r="C240" s="585">
        <f>[15]массаж!H47</f>
        <v>0.19</v>
      </c>
      <c r="D240" s="586"/>
      <c r="E240" s="536">
        <f>[15]массаж!I47</f>
        <v>0.02</v>
      </c>
    </row>
    <row r="241" spans="1:8" ht="26.25" hidden="1" thickBot="1" x14ac:dyDescent="0.4">
      <c r="A241" s="570" t="s">
        <v>0</v>
      </c>
      <c r="B241" s="483">
        <f>SUM(B239:B240)</f>
        <v>45700</v>
      </c>
      <c r="C241" s="572">
        <f>SUM(C239:C240)</f>
        <v>4.57</v>
      </c>
      <c r="D241" s="503" t="s">
        <v>380</v>
      </c>
      <c r="E241" s="574">
        <f>SUM(E239:E240)</f>
        <v>0.02</v>
      </c>
    </row>
    <row r="242" spans="1:8" ht="27" hidden="1" thickBot="1" x14ac:dyDescent="0.45">
      <c r="A242" s="581" t="s">
        <v>206</v>
      </c>
      <c r="B242" s="473">
        <f>C242*$B$19</f>
        <v>43800</v>
      </c>
      <c r="C242" s="576">
        <v>4.38</v>
      </c>
      <c r="D242" s="577"/>
      <c r="E242" s="490"/>
    </row>
    <row r="243" spans="1:8" ht="27" hidden="1" thickBot="1" x14ac:dyDescent="0.45">
      <c r="A243" s="477" t="s">
        <v>1</v>
      </c>
      <c r="B243" s="478">
        <f>C243*$B$19</f>
        <v>1900</v>
      </c>
      <c r="C243" s="583">
        <f>[15]массаж!H51</f>
        <v>0.19</v>
      </c>
      <c r="D243" s="584"/>
      <c r="E243" s="481">
        <f>[15]массаж!I51</f>
        <v>0.02</v>
      </c>
    </row>
    <row r="244" spans="1:8" ht="26.25" hidden="1" thickBot="1" x14ac:dyDescent="0.4">
      <c r="A244" s="570" t="s">
        <v>0</v>
      </c>
      <c r="B244" s="483">
        <f>SUM(B242:B243)</f>
        <v>45700</v>
      </c>
      <c r="C244" s="572">
        <f>SUM(C242:C243)</f>
        <v>4.57</v>
      </c>
      <c r="D244" s="503" t="s">
        <v>380</v>
      </c>
      <c r="E244" s="574">
        <f>SUM(E242:E243)</f>
        <v>0.02</v>
      </c>
    </row>
    <row r="245" spans="1:8" ht="27" hidden="1" thickBot="1" x14ac:dyDescent="0.45">
      <c r="A245" s="575" t="s">
        <v>205</v>
      </c>
      <c r="B245" s="473">
        <f>C245*$B$19</f>
        <v>43800</v>
      </c>
      <c r="C245" s="576">
        <v>4.38</v>
      </c>
      <c r="D245" s="577"/>
      <c r="E245" s="490"/>
    </row>
    <row r="246" spans="1:8" ht="27" hidden="1" thickBot="1" x14ac:dyDescent="0.45">
      <c r="A246" s="499" t="s">
        <v>1</v>
      </c>
      <c r="B246" s="478">
        <f>C246*$B$19</f>
        <v>1900</v>
      </c>
      <c r="C246" s="585">
        <f>[15]массаж!H55</f>
        <v>0.19</v>
      </c>
      <c r="D246" s="586"/>
      <c r="E246" s="536">
        <f>[15]массаж!I55</f>
        <v>0.02</v>
      </c>
    </row>
    <row r="247" spans="1:8" ht="26.25" hidden="1" thickBot="1" x14ac:dyDescent="0.4">
      <c r="A247" s="570" t="s">
        <v>0</v>
      </c>
      <c r="B247" s="483">
        <f>SUM(B245:B246)</f>
        <v>45700</v>
      </c>
      <c r="C247" s="572">
        <f>SUM(C245:C246)</f>
        <v>4.57</v>
      </c>
      <c r="D247" s="503" t="s">
        <v>380</v>
      </c>
      <c r="E247" s="574">
        <f>SUM(E245:E246)</f>
        <v>0.02</v>
      </c>
    </row>
    <row r="248" spans="1:8" ht="27" hidden="1" thickBot="1" x14ac:dyDescent="0.45">
      <c r="A248" s="581" t="s">
        <v>204</v>
      </c>
      <c r="B248" s="473">
        <f>C248*$B$19</f>
        <v>66300</v>
      </c>
      <c r="C248" s="576">
        <v>6.63</v>
      </c>
      <c r="D248" s="577"/>
      <c r="E248" s="490"/>
    </row>
    <row r="249" spans="1:8" ht="27" hidden="1" thickBot="1" x14ac:dyDescent="0.45">
      <c r="A249" s="477" t="s">
        <v>1</v>
      </c>
      <c r="B249" s="478">
        <f>C249*$B$19</f>
        <v>1900</v>
      </c>
      <c r="C249" s="583">
        <f>[15]массаж!H59</f>
        <v>0.19</v>
      </c>
      <c r="D249" s="584"/>
      <c r="E249" s="481">
        <f>[15]массаж!I59</f>
        <v>0.02</v>
      </c>
    </row>
    <row r="250" spans="1:8" ht="26.25" hidden="1" thickBot="1" x14ac:dyDescent="0.4">
      <c r="A250" s="570" t="s">
        <v>0</v>
      </c>
      <c r="B250" s="483">
        <f>SUM(B248:B249)</f>
        <v>68200</v>
      </c>
      <c r="C250" s="572">
        <f>SUM(C248:C249)</f>
        <v>6.82</v>
      </c>
      <c r="D250" s="503" t="s">
        <v>379</v>
      </c>
      <c r="E250" s="574">
        <f>SUM(E248:E249)</f>
        <v>0.02</v>
      </c>
    </row>
    <row r="251" spans="1:8" ht="27" hidden="1" thickBot="1" x14ac:dyDescent="0.45">
      <c r="A251" s="575" t="s">
        <v>203</v>
      </c>
      <c r="B251" s="473">
        <f>C251*$B$19</f>
        <v>88699.999999999985</v>
      </c>
      <c r="C251" s="576">
        <v>8.8699999999999992</v>
      </c>
      <c r="D251" s="577"/>
      <c r="E251" s="490"/>
      <c r="F251" s="510">
        <v>5</v>
      </c>
      <c r="G251" s="471"/>
      <c r="H251" s="471"/>
    </row>
    <row r="252" spans="1:8" ht="27" hidden="1" thickBot="1" x14ac:dyDescent="0.45">
      <c r="A252" s="499" t="s">
        <v>1</v>
      </c>
      <c r="B252" s="478">
        <f>C252*$B$19</f>
        <v>3100</v>
      </c>
      <c r="C252" s="585">
        <f>[15]массаж!H63</f>
        <v>0.31</v>
      </c>
      <c r="D252" s="586"/>
      <c r="E252" s="536">
        <f>[15]массаж!I63</f>
        <v>0.03</v>
      </c>
    </row>
    <row r="253" spans="1:8" ht="26.25" hidden="1" thickBot="1" x14ac:dyDescent="0.4">
      <c r="A253" s="570" t="s">
        <v>0</v>
      </c>
      <c r="B253" s="483">
        <f>SUM(B251:B252)</f>
        <v>91799.999999999985</v>
      </c>
      <c r="C253" s="572">
        <f>SUM(C251:C252)</f>
        <v>9.18</v>
      </c>
      <c r="D253" s="503" t="s">
        <v>381</v>
      </c>
      <c r="E253" s="574">
        <f>SUM(E251:E252)</f>
        <v>0.03</v>
      </c>
    </row>
    <row r="254" spans="1:8" ht="27" hidden="1" thickBot="1" x14ac:dyDescent="0.45">
      <c r="A254" s="581" t="s">
        <v>202</v>
      </c>
      <c r="B254" s="473">
        <f>C254*$B$19</f>
        <v>109300</v>
      </c>
      <c r="C254" s="587">
        <v>10.93</v>
      </c>
      <c r="D254" s="582"/>
      <c r="E254" s="476"/>
    </row>
    <row r="255" spans="1:8" ht="27" hidden="1" thickBot="1" x14ac:dyDescent="0.45">
      <c r="A255" s="477" t="s">
        <v>1</v>
      </c>
      <c r="B255" s="478">
        <f>C255*$B$19</f>
        <v>3100</v>
      </c>
      <c r="C255" s="583">
        <f>[15]массаж!H67</f>
        <v>0.31</v>
      </c>
      <c r="D255" s="584"/>
      <c r="E255" s="481">
        <f>[15]массаж!I67</f>
        <v>0.03</v>
      </c>
    </row>
    <row r="256" spans="1:8" ht="26.25" hidden="1" thickBot="1" x14ac:dyDescent="0.4">
      <c r="A256" s="570" t="s">
        <v>0</v>
      </c>
      <c r="B256" s="483">
        <f>SUM(B254:B255)</f>
        <v>112400</v>
      </c>
      <c r="C256" s="572">
        <f>SUM(C254:C255)</f>
        <v>11.24</v>
      </c>
      <c r="D256" s="503" t="s">
        <v>382</v>
      </c>
      <c r="E256" s="574">
        <f>SUM(E254:E255)</f>
        <v>0.03</v>
      </c>
    </row>
    <row r="257" spans="1:5" ht="27" hidden="1" thickBot="1" x14ac:dyDescent="0.45">
      <c r="A257" s="575" t="s">
        <v>201</v>
      </c>
      <c r="B257" s="473">
        <f>C257*$B$19</f>
        <v>109300</v>
      </c>
      <c r="C257" s="587">
        <v>10.93</v>
      </c>
      <c r="D257" s="582"/>
      <c r="E257" s="476"/>
    </row>
    <row r="258" spans="1:5" ht="27" hidden="1" thickBot="1" x14ac:dyDescent="0.45">
      <c r="A258" s="499" t="s">
        <v>1</v>
      </c>
      <c r="B258" s="478">
        <f>C258*$B$19</f>
        <v>3100</v>
      </c>
      <c r="C258" s="585">
        <f>[15]массаж!H71</f>
        <v>0.31</v>
      </c>
      <c r="D258" s="586"/>
      <c r="E258" s="536">
        <f>[15]массаж!I71</f>
        <v>0.03</v>
      </c>
    </row>
    <row r="259" spans="1:5" ht="26.25" hidden="1" thickBot="1" x14ac:dyDescent="0.4">
      <c r="A259" s="570" t="s">
        <v>0</v>
      </c>
      <c r="B259" s="483">
        <f>SUM(B257:B258)</f>
        <v>112400</v>
      </c>
      <c r="C259" s="572">
        <f>SUM(C257:C258)</f>
        <v>11.24</v>
      </c>
      <c r="D259" s="503" t="s">
        <v>382</v>
      </c>
      <c r="E259" s="574">
        <f>SUM(E257:E258)</f>
        <v>0.03</v>
      </c>
    </row>
    <row r="260" spans="1:5" ht="27" hidden="1" thickBot="1" x14ac:dyDescent="0.45">
      <c r="A260" s="581" t="s">
        <v>200</v>
      </c>
      <c r="B260" s="473">
        <f>C260*$B$19</f>
        <v>43800</v>
      </c>
      <c r="C260" s="576">
        <v>4.38</v>
      </c>
      <c r="D260" s="577"/>
      <c r="E260" s="490"/>
    </row>
    <row r="261" spans="1:5" ht="27" hidden="1" thickBot="1" x14ac:dyDescent="0.45">
      <c r="A261" s="477" t="s">
        <v>1</v>
      </c>
      <c r="B261" s="478">
        <f>C261*$B$19</f>
        <v>1900</v>
      </c>
      <c r="C261" s="583">
        <f>[15]массаж!H75</f>
        <v>0.19</v>
      </c>
      <c r="D261" s="584"/>
      <c r="E261" s="481">
        <f>[15]массаж!I75</f>
        <v>0.02</v>
      </c>
    </row>
    <row r="262" spans="1:5" ht="26.25" hidden="1" thickBot="1" x14ac:dyDescent="0.4">
      <c r="A262" s="570" t="s">
        <v>0</v>
      </c>
      <c r="B262" s="483">
        <f>SUM(B260:B261)</f>
        <v>45700</v>
      </c>
      <c r="C262" s="572">
        <f>SUM(C260:C261)</f>
        <v>4.57</v>
      </c>
      <c r="D262" s="503" t="s">
        <v>380</v>
      </c>
      <c r="E262" s="574">
        <f>SUM(E260:E261)</f>
        <v>0.02</v>
      </c>
    </row>
    <row r="263" spans="1:5" ht="27" hidden="1" thickBot="1" x14ac:dyDescent="0.45">
      <c r="A263" s="575" t="s">
        <v>199</v>
      </c>
      <c r="B263" s="473">
        <f>C263*$B$19</f>
        <v>43800</v>
      </c>
      <c r="C263" s="576">
        <v>4.38</v>
      </c>
      <c r="D263" s="577"/>
      <c r="E263" s="490"/>
    </row>
    <row r="264" spans="1:5" ht="27" hidden="1" thickBot="1" x14ac:dyDescent="0.45">
      <c r="A264" s="499" t="s">
        <v>1</v>
      </c>
      <c r="B264" s="478">
        <f>C264*$B$19</f>
        <v>1900</v>
      </c>
      <c r="C264" s="585">
        <f>[15]массаж!H79</f>
        <v>0.19</v>
      </c>
      <c r="D264" s="586"/>
      <c r="E264" s="536">
        <f>[15]массаж!I79</f>
        <v>0.02</v>
      </c>
    </row>
    <row r="265" spans="1:5" ht="26.25" hidden="1" thickBot="1" x14ac:dyDescent="0.4">
      <c r="A265" s="570" t="s">
        <v>0</v>
      </c>
      <c r="B265" s="483">
        <f>SUM(B263:B264)</f>
        <v>45700</v>
      </c>
      <c r="C265" s="572">
        <f>SUM(C263:C264)</f>
        <v>4.57</v>
      </c>
      <c r="D265" s="503" t="s">
        <v>380</v>
      </c>
      <c r="E265" s="574">
        <f>SUM(E263:E264)</f>
        <v>0.02</v>
      </c>
    </row>
    <row r="266" spans="1:5" ht="27" hidden="1" thickBot="1" x14ac:dyDescent="0.45">
      <c r="A266" s="581" t="s">
        <v>198</v>
      </c>
      <c r="B266" s="473">
        <f>C266*$B$19</f>
        <v>66300</v>
      </c>
      <c r="C266" s="576">
        <v>6.63</v>
      </c>
      <c r="D266" s="582"/>
      <c r="E266" s="476"/>
    </row>
    <row r="267" spans="1:5" ht="27" hidden="1" thickBot="1" x14ac:dyDescent="0.45">
      <c r="A267" s="477" t="s">
        <v>1</v>
      </c>
      <c r="B267" s="478">
        <f>C267*$B$19</f>
        <v>3100</v>
      </c>
      <c r="C267" s="583">
        <f>[15]массаж!H83</f>
        <v>0.31</v>
      </c>
      <c r="D267" s="584"/>
      <c r="E267" s="481">
        <f>[15]массаж!I83</f>
        <v>0.03</v>
      </c>
    </row>
    <row r="268" spans="1:5" ht="26.25" hidden="1" thickBot="1" x14ac:dyDescent="0.4">
      <c r="A268" s="570" t="s">
        <v>0</v>
      </c>
      <c r="B268" s="483">
        <f>SUM(B266:B267)</f>
        <v>69400</v>
      </c>
      <c r="C268" s="572">
        <f>SUM(C266:C267)</f>
        <v>6.9399999999999995</v>
      </c>
      <c r="D268" s="503" t="s">
        <v>383</v>
      </c>
      <c r="E268" s="574">
        <f>SUM(E266:E267)</f>
        <v>0.03</v>
      </c>
    </row>
    <row r="269" spans="1:5" ht="27" hidden="1" thickBot="1" x14ac:dyDescent="0.45">
      <c r="A269" s="575" t="s">
        <v>197</v>
      </c>
      <c r="B269" s="473">
        <f>C269*$B$19</f>
        <v>88699.999999999985</v>
      </c>
      <c r="C269" s="576">
        <v>8.8699999999999992</v>
      </c>
      <c r="D269" s="577"/>
      <c r="E269" s="490"/>
    </row>
    <row r="270" spans="1:5" ht="27" hidden="1" thickBot="1" x14ac:dyDescent="0.45">
      <c r="A270" s="499" t="s">
        <v>1</v>
      </c>
      <c r="B270" s="478">
        <f>C270*$B$19</f>
        <v>3100</v>
      </c>
      <c r="C270" s="585">
        <f>[15]массаж!H87</f>
        <v>0.31</v>
      </c>
      <c r="D270" s="586"/>
      <c r="E270" s="536">
        <f>[15]массаж!I87</f>
        <v>0.03</v>
      </c>
    </row>
    <row r="271" spans="1:5" ht="26.25" hidden="1" thickBot="1" x14ac:dyDescent="0.4">
      <c r="A271" s="570" t="s">
        <v>0</v>
      </c>
      <c r="B271" s="483">
        <f>SUM(B269:B270)</f>
        <v>91799.999999999985</v>
      </c>
      <c r="C271" s="572">
        <f>SUM(C269:C270)</f>
        <v>9.18</v>
      </c>
      <c r="D271" s="503" t="s">
        <v>381</v>
      </c>
      <c r="E271" s="574">
        <f>SUM(E269:E270)</f>
        <v>0.03</v>
      </c>
    </row>
    <row r="272" spans="1:5" ht="27" hidden="1" thickBot="1" x14ac:dyDescent="0.45">
      <c r="A272" s="581" t="s">
        <v>196</v>
      </c>
      <c r="B272" s="473">
        <f>C272*$B$19</f>
        <v>43800</v>
      </c>
      <c r="C272" s="576">
        <v>4.38</v>
      </c>
      <c r="D272" s="577"/>
      <c r="E272" s="490"/>
    </row>
    <row r="273" spans="1:8" ht="27" hidden="1" thickBot="1" x14ac:dyDescent="0.45">
      <c r="A273" s="477" t="s">
        <v>1</v>
      </c>
      <c r="B273" s="478">
        <f>C273*$B$19</f>
        <v>1900</v>
      </c>
      <c r="C273" s="583">
        <f>[15]массаж!H91</f>
        <v>0.19</v>
      </c>
      <c r="D273" s="584"/>
      <c r="E273" s="481">
        <f>[15]массаж!I91</f>
        <v>0.02</v>
      </c>
    </row>
    <row r="274" spans="1:8" ht="26.25" hidden="1" thickBot="1" x14ac:dyDescent="0.4">
      <c r="A274" s="570" t="s">
        <v>0</v>
      </c>
      <c r="B274" s="483">
        <f>SUM(B272:B273)</f>
        <v>45700</v>
      </c>
      <c r="C274" s="572">
        <f>SUM(C272:C273)</f>
        <v>4.57</v>
      </c>
      <c r="D274" s="503" t="s">
        <v>380</v>
      </c>
      <c r="E274" s="574">
        <f>SUM(E272:E273)</f>
        <v>0.02</v>
      </c>
    </row>
    <row r="275" spans="1:8" ht="27" hidden="1" thickBot="1" x14ac:dyDescent="0.45">
      <c r="A275" s="575" t="s">
        <v>195</v>
      </c>
      <c r="B275" s="473">
        <f>C275*$B$19</f>
        <v>43800</v>
      </c>
      <c r="C275" s="576">
        <v>4.38</v>
      </c>
      <c r="D275" s="577"/>
      <c r="E275" s="490"/>
    </row>
    <row r="276" spans="1:8" ht="27" hidden="1" thickBot="1" x14ac:dyDescent="0.45">
      <c r="A276" s="499" t="s">
        <v>1</v>
      </c>
      <c r="B276" s="478">
        <f>C276*$B$19</f>
        <v>1900</v>
      </c>
      <c r="C276" s="585">
        <f>[15]массаж!H95</f>
        <v>0.19</v>
      </c>
      <c r="D276" s="586"/>
      <c r="E276" s="536">
        <f>[15]массаж!I95</f>
        <v>0.02</v>
      </c>
    </row>
    <row r="277" spans="1:8" ht="26.25" hidden="1" thickBot="1" x14ac:dyDescent="0.4">
      <c r="A277" s="570" t="s">
        <v>0</v>
      </c>
      <c r="B277" s="483">
        <f>SUM(B275:B276)</f>
        <v>45700</v>
      </c>
      <c r="C277" s="572">
        <f>SUM(C275:C276)</f>
        <v>4.57</v>
      </c>
      <c r="D277" s="503" t="s">
        <v>380</v>
      </c>
      <c r="E277" s="574">
        <f>SUM(E275:E276)</f>
        <v>0.02</v>
      </c>
    </row>
    <row r="278" spans="1:8" ht="27" hidden="1" thickBot="1" x14ac:dyDescent="0.45">
      <c r="A278" s="581" t="s">
        <v>194</v>
      </c>
      <c r="B278" s="473">
        <f>C278*$B$19</f>
        <v>43800</v>
      </c>
      <c r="C278" s="576">
        <v>4.38</v>
      </c>
      <c r="D278" s="577"/>
      <c r="E278" s="490"/>
    </row>
    <row r="279" spans="1:8" ht="27" hidden="1" thickBot="1" x14ac:dyDescent="0.45">
      <c r="A279" s="477" t="s">
        <v>1</v>
      </c>
      <c r="B279" s="478">
        <f>C279*$B$19</f>
        <v>1900</v>
      </c>
      <c r="C279" s="583">
        <f>[15]массаж!H99</f>
        <v>0.19</v>
      </c>
      <c r="D279" s="584"/>
      <c r="E279" s="481">
        <f>[15]массаж!I99</f>
        <v>0.02</v>
      </c>
    </row>
    <row r="280" spans="1:8" ht="26.25" hidden="1" thickBot="1" x14ac:dyDescent="0.4">
      <c r="A280" s="570" t="s">
        <v>0</v>
      </c>
      <c r="B280" s="483">
        <f>SUM(B278:B279)</f>
        <v>45700</v>
      </c>
      <c r="C280" s="572">
        <f>SUM(C278:C279)</f>
        <v>4.57</v>
      </c>
      <c r="D280" s="503" t="s">
        <v>380</v>
      </c>
      <c r="E280" s="574">
        <f>SUM(E278:E279)</f>
        <v>0.02</v>
      </c>
    </row>
    <row r="281" spans="1:8" ht="27" hidden="1" thickBot="1" x14ac:dyDescent="0.45">
      <c r="A281" s="575" t="s">
        <v>193</v>
      </c>
      <c r="B281" s="473">
        <f>C281*$B$19</f>
        <v>88699.999999999985</v>
      </c>
      <c r="C281" s="576">
        <v>8.8699999999999992</v>
      </c>
      <c r="D281" s="577"/>
      <c r="E281" s="490"/>
    </row>
    <row r="282" spans="1:8" ht="27" hidden="1" thickBot="1" x14ac:dyDescent="0.45">
      <c r="A282" s="499" t="s">
        <v>1</v>
      </c>
      <c r="B282" s="478">
        <f>C282*$B$19</f>
        <v>1900</v>
      </c>
      <c r="C282" s="585">
        <f>[15]массаж!H103</f>
        <v>0.19</v>
      </c>
      <c r="D282" s="586"/>
      <c r="E282" s="536">
        <f>[15]массаж!I103</f>
        <v>0.02</v>
      </c>
    </row>
    <row r="283" spans="1:8" ht="26.25" hidden="1" thickBot="1" x14ac:dyDescent="0.4">
      <c r="A283" s="570" t="s">
        <v>0</v>
      </c>
      <c r="B283" s="483">
        <f>SUM(B281:B282)</f>
        <v>90599.999999999985</v>
      </c>
      <c r="C283" s="572">
        <f>SUM(C281:C282)</f>
        <v>9.0599999999999987</v>
      </c>
      <c r="D283" s="503" t="s">
        <v>384</v>
      </c>
      <c r="E283" s="574">
        <f>SUM(E281:E282)</f>
        <v>0.02</v>
      </c>
      <c r="H283" s="94"/>
    </row>
    <row r="284" spans="1:8" ht="27" hidden="1" thickBot="1" x14ac:dyDescent="0.45">
      <c r="A284" s="581" t="s">
        <v>191</v>
      </c>
      <c r="B284" s="473">
        <f>C284*$B$19</f>
        <v>22700</v>
      </c>
      <c r="C284" s="587">
        <v>2.27</v>
      </c>
      <c r="D284" s="582"/>
      <c r="E284" s="476"/>
      <c r="H284" s="588"/>
    </row>
    <row r="285" spans="1:8" ht="27" hidden="1" thickBot="1" x14ac:dyDescent="0.45">
      <c r="A285" s="477" t="s">
        <v>1</v>
      </c>
      <c r="B285" s="478">
        <f>C285*$B$19</f>
        <v>100</v>
      </c>
      <c r="C285" s="583">
        <f>[15]массаж!H112</f>
        <v>0.01</v>
      </c>
      <c r="D285" s="584"/>
      <c r="E285" s="589">
        <f>[15]массаж!I112</f>
        <v>0</v>
      </c>
    </row>
    <row r="286" spans="1:8" ht="26.25" hidden="1" thickBot="1" x14ac:dyDescent="0.4">
      <c r="A286" s="570" t="s">
        <v>0</v>
      </c>
      <c r="B286" s="483">
        <f>SUM(B284:B285)</f>
        <v>22800</v>
      </c>
      <c r="C286" s="572">
        <f>SUM(C284:C285)</f>
        <v>2.2799999999999998</v>
      </c>
      <c r="D286" s="503" t="s">
        <v>385</v>
      </c>
      <c r="E286" s="574">
        <f>SUM(E284:E285)</f>
        <v>0</v>
      </c>
    </row>
    <row r="287" spans="1:8" ht="26.25" thickBot="1" x14ac:dyDescent="0.4">
      <c r="A287" s="465" t="s">
        <v>190</v>
      </c>
      <c r="B287" s="466"/>
      <c r="C287" s="467"/>
      <c r="D287" s="468"/>
      <c r="E287" s="469"/>
      <c r="F287" s="510">
        <v>6</v>
      </c>
      <c r="G287" s="471"/>
      <c r="H287" s="471"/>
    </row>
    <row r="288" spans="1:8" ht="27" thickBot="1" x14ac:dyDescent="0.4">
      <c r="A288" s="590" t="s">
        <v>189</v>
      </c>
      <c r="B288" s="591">
        <f>C288*$B$19</f>
        <v>278200</v>
      </c>
      <c r="C288" s="592">
        <v>27.82</v>
      </c>
      <c r="D288" s="593"/>
      <c r="E288" s="594"/>
    </row>
    <row r="289" spans="1:5" ht="27" thickBot="1" x14ac:dyDescent="0.45">
      <c r="A289" s="595" t="s">
        <v>1</v>
      </c>
      <c r="B289" s="596">
        <f>C289*$B$19</f>
        <v>200</v>
      </c>
      <c r="C289" s="597">
        <f>[15]ИРТ!H17</f>
        <v>0.02</v>
      </c>
      <c r="D289" s="598"/>
      <c r="E289" s="599">
        <f>[15]ИРТ!I17</f>
        <v>0</v>
      </c>
    </row>
    <row r="290" spans="1:5" ht="26.25" thickBot="1" x14ac:dyDescent="0.4">
      <c r="A290" s="600" t="s">
        <v>0</v>
      </c>
      <c r="B290" s="601">
        <f>SUM(B288:B289)</f>
        <v>278400</v>
      </c>
      <c r="C290" s="602">
        <f>SUM(C288:C289)</f>
        <v>27.84</v>
      </c>
      <c r="D290" s="603" t="s">
        <v>386</v>
      </c>
      <c r="E290" s="604">
        <f>SUM(E288:E289)</f>
        <v>0</v>
      </c>
    </row>
    <row r="291" spans="1:5" ht="26.25" x14ac:dyDescent="0.35">
      <c r="A291" s="605" t="s">
        <v>188</v>
      </c>
      <c r="B291" s="591">
        <f>C291*$B$19</f>
        <v>149100</v>
      </c>
      <c r="C291" s="606">
        <v>14.91</v>
      </c>
      <c r="D291" s="607"/>
      <c r="E291" s="608"/>
    </row>
    <row r="292" spans="1:5" ht="27" thickBot="1" x14ac:dyDescent="0.45">
      <c r="A292" s="609" t="s">
        <v>1</v>
      </c>
      <c r="B292" s="596">
        <f>C292*$B$19</f>
        <v>200</v>
      </c>
      <c r="C292" s="610">
        <f>[15]ИРТ!H22</f>
        <v>0.02</v>
      </c>
      <c r="D292" s="611"/>
      <c r="E292" s="612">
        <f>[15]ИРТ!I22</f>
        <v>0</v>
      </c>
    </row>
    <row r="293" spans="1:5" ht="26.25" thickBot="1" x14ac:dyDescent="0.4">
      <c r="A293" s="600" t="s">
        <v>0</v>
      </c>
      <c r="B293" s="601">
        <f>SUM(B291:B292)</f>
        <v>149300</v>
      </c>
      <c r="C293" s="602">
        <f>SUM(C291:C292)</f>
        <v>14.93</v>
      </c>
      <c r="D293" s="603" t="s">
        <v>387</v>
      </c>
      <c r="E293" s="604">
        <f>SUM(E291:E292)</f>
        <v>0</v>
      </c>
    </row>
    <row r="294" spans="1:5" ht="53.25" hidden="1" thickBot="1" x14ac:dyDescent="0.4">
      <c r="A294" s="613" t="s">
        <v>187</v>
      </c>
      <c r="B294" s="591">
        <f>C294*$B$19</f>
        <v>99500</v>
      </c>
      <c r="C294" s="606">
        <v>9.9499999999999993</v>
      </c>
      <c r="D294" s="607"/>
      <c r="E294" s="614"/>
    </row>
    <row r="295" spans="1:5" ht="27" hidden="1" thickBot="1" x14ac:dyDescent="0.45">
      <c r="A295" s="595" t="s">
        <v>1</v>
      </c>
      <c r="B295" s="596">
        <f>C295*$B$19</f>
        <v>200</v>
      </c>
      <c r="C295" s="615">
        <f>[15]ИРТ!H27</f>
        <v>0.02</v>
      </c>
      <c r="D295" s="616"/>
      <c r="E295" s="617">
        <f>[15]ИРТ!I27</f>
        <v>0</v>
      </c>
    </row>
    <row r="296" spans="1:5" ht="26.25" hidden="1" thickBot="1" x14ac:dyDescent="0.4">
      <c r="A296" s="600" t="s">
        <v>0</v>
      </c>
      <c r="B296" s="601">
        <f>SUM(B294:B295)</f>
        <v>99700</v>
      </c>
      <c r="C296" s="602">
        <f>SUM(C294:C295)</f>
        <v>9.9699999999999989</v>
      </c>
      <c r="D296" s="603" t="s">
        <v>387</v>
      </c>
      <c r="E296" s="604">
        <f>SUM(E294:E295)</f>
        <v>0</v>
      </c>
    </row>
    <row r="297" spans="1:5" ht="27" hidden="1" thickBot="1" x14ac:dyDescent="0.4">
      <c r="A297" s="618" t="s">
        <v>186</v>
      </c>
      <c r="B297" s="591">
        <f>C297*$B$19</f>
        <v>144900</v>
      </c>
      <c r="C297" s="606">
        <v>14.49</v>
      </c>
      <c r="D297" s="607"/>
      <c r="E297" s="608"/>
    </row>
    <row r="298" spans="1:5" ht="27" hidden="1" thickBot="1" x14ac:dyDescent="0.45">
      <c r="A298" s="609" t="s">
        <v>1</v>
      </c>
      <c r="B298" s="596">
        <f>C298*$B$19</f>
        <v>200</v>
      </c>
      <c r="C298" s="610">
        <f>[15]ИРТ!H33</f>
        <v>0.02</v>
      </c>
      <c r="D298" s="611"/>
      <c r="E298" s="612">
        <f>[15]ИРТ!I33</f>
        <v>1E-3</v>
      </c>
    </row>
    <row r="299" spans="1:5" ht="26.25" hidden="1" thickBot="1" x14ac:dyDescent="0.4">
      <c r="A299" s="600" t="s">
        <v>0</v>
      </c>
      <c r="B299" s="601">
        <f>SUM(B297:B298)</f>
        <v>145100</v>
      </c>
      <c r="C299" s="602">
        <f>SUM(C297:C298)</f>
        <v>14.51</v>
      </c>
      <c r="D299" s="603" t="s">
        <v>388</v>
      </c>
      <c r="E299" s="604">
        <f>SUM(E297:E298)</f>
        <v>1E-3</v>
      </c>
    </row>
    <row r="300" spans="1:5" ht="27" thickBot="1" x14ac:dyDescent="0.4">
      <c r="A300" s="619" t="s">
        <v>185</v>
      </c>
      <c r="B300" s="591">
        <f>C300*$B$19</f>
        <v>269900</v>
      </c>
      <c r="C300" s="592">
        <v>26.99</v>
      </c>
      <c r="D300" s="593"/>
      <c r="E300" s="594"/>
    </row>
    <row r="301" spans="1:5" ht="27" thickBot="1" x14ac:dyDescent="0.45">
      <c r="A301" s="595" t="s">
        <v>1</v>
      </c>
      <c r="B301" s="596">
        <f>C301*$B$19</f>
        <v>29200</v>
      </c>
      <c r="C301" s="597">
        <f>[15]ИРТ!H45</f>
        <v>2.92</v>
      </c>
      <c r="D301" s="598"/>
      <c r="E301" s="599">
        <f>[15]ИРТ!I45</f>
        <v>0.25</v>
      </c>
    </row>
    <row r="302" spans="1:5" ht="26.25" thickBot="1" x14ac:dyDescent="0.4">
      <c r="A302" s="600" t="s">
        <v>0</v>
      </c>
      <c r="B302" s="601">
        <f>SUM(B300:B301)</f>
        <v>299100</v>
      </c>
      <c r="C302" s="602">
        <f>SUM(C300:C301)</f>
        <v>29.909999999999997</v>
      </c>
      <c r="D302" s="603" t="s">
        <v>389</v>
      </c>
      <c r="E302" s="604">
        <f>SUM(E300:E301)</f>
        <v>0.25</v>
      </c>
    </row>
    <row r="303" spans="1:5" ht="23.25" hidden="1" customHeight="1" thickBot="1" x14ac:dyDescent="0.4">
      <c r="A303" s="620" t="s">
        <v>184</v>
      </c>
      <c r="B303" s="621"/>
      <c r="C303" s="622">
        <v>64600</v>
      </c>
      <c r="D303" s="623"/>
      <c r="E303" s="608"/>
    </row>
    <row r="304" spans="1:5" ht="23.25" hidden="1" customHeight="1" thickBot="1" x14ac:dyDescent="0.45">
      <c r="A304" s="609" t="s">
        <v>1</v>
      </c>
      <c r="B304" s="624"/>
      <c r="C304" s="625">
        <f>[15]ИРТ!H56</f>
        <v>0.49</v>
      </c>
      <c r="D304" s="626"/>
      <c r="E304" s="627">
        <f>[15]ИРТ!I56</f>
        <v>0.04</v>
      </c>
    </row>
    <row r="305" spans="1:5" ht="24" hidden="1" customHeight="1" thickBot="1" x14ac:dyDescent="0.4">
      <c r="A305" s="600" t="s">
        <v>0</v>
      </c>
      <c r="B305" s="628"/>
      <c r="C305" s="602">
        <f>SUM(C303:C304)</f>
        <v>64600.49</v>
      </c>
      <c r="D305" s="629"/>
      <c r="E305" s="604">
        <f>SUM(E303:E304)</f>
        <v>0.04</v>
      </c>
    </row>
    <row r="306" spans="1:5" ht="23.25" hidden="1" customHeight="1" thickBot="1" x14ac:dyDescent="0.4">
      <c r="A306" s="619" t="s">
        <v>183</v>
      </c>
      <c r="B306" s="630"/>
      <c r="C306" s="622">
        <v>64600</v>
      </c>
      <c r="D306" s="623"/>
      <c r="E306" s="614"/>
    </row>
    <row r="307" spans="1:5" ht="23.25" hidden="1" customHeight="1" thickBot="1" x14ac:dyDescent="0.45">
      <c r="A307" s="595" t="s">
        <v>1</v>
      </c>
      <c r="B307" s="631"/>
      <c r="C307" s="597">
        <f>[15]ИРТ!H66</f>
        <v>0</v>
      </c>
      <c r="D307" s="598"/>
      <c r="E307" s="632">
        <f>[15]ИРТ!I66</f>
        <v>0</v>
      </c>
    </row>
    <row r="308" spans="1:5" ht="24" hidden="1" customHeight="1" thickBot="1" x14ac:dyDescent="0.4">
      <c r="A308" s="600" t="s">
        <v>0</v>
      </c>
      <c r="B308" s="628"/>
      <c r="C308" s="602">
        <f>SUM(C306:C307)</f>
        <v>64600</v>
      </c>
      <c r="D308" s="629"/>
      <c r="E308" s="604">
        <f>SUM(E306:E307)</f>
        <v>0</v>
      </c>
    </row>
    <row r="309" spans="1:5" ht="23.25" hidden="1" customHeight="1" thickBot="1" x14ac:dyDescent="0.4">
      <c r="A309" s="618" t="s">
        <v>182</v>
      </c>
      <c r="B309" s="630"/>
      <c r="C309" s="622">
        <v>64600</v>
      </c>
      <c r="D309" s="623"/>
      <c r="E309" s="608"/>
    </row>
    <row r="310" spans="1:5" ht="23.25" hidden="1" customHeight="1" thickBot="1" x14ac:dyDescent="0.45">
      <c r="A310" s="609" t="s">
        <v>1</v>
      </c>
      <c r="B310" s="624"/>
      <c r="C310" s="610">
        <f>[15]ИРТ!H76</f>
        <v>0</v>
      </c>
      <c r="D310" s="611"/>
      <c r="E310" s="612">
        <f>[15]ИРТ!I76</f>
        <v>0</v>
      </c>
    </row>
    <row r="311" spans="1:5" ht="24" hidden="1" customHeight="1" thickBot="1" x14ac:dyDescent="0.4">
      <c r="A311" s="600" t="s">
        <v>0</v>
      </c>
      <c r="B311" s="628"/>
      <c r="C311" s="602">
        <f>SUM(C309:C310)</f>
        <v>64600</v>
      </c>
      <c r="D311" s="629"/>
      <c r="E311" s="604">
        <f>SUM(E309:E310)</f>
        <v>0</v>
      </c>
    </row>
    <row r="312" spans="1:5" ht="23.25" hidden="1" customHeight="1" thickBot="1" x14ac:dyDescent="0.4">
      <c r="A312" s="613" t="s">
        <v>181</v>
      </c>
      <c r="B312" s="633"/>
      <c r="C312" s="634">
        <v>86100</v>
      </c>
      <c r="D312" s="635"/>
      <c r="E312" s="614"/>
    </row>
    <row r="313" spans="1:5" ht="23.25" hidden="1" customHeight="1" thickBot="1" x14ac:dyDescent="0.45">
      <c r="A313" s="595" t="s">
        <v>1</v>
      </c>
      <c r="B313" s="631"/>
      <c r="C313" s="615">
        <f>[15]ИРТ!H87</f>
        <v>0</v>
      </c>
      <c r="D313" s="616"/>
      <c r="E313" s="617">
        <f>[15]ИРТ!I87</f>
        <v>0</v>
      </c>
    </row>
    <row r="314" spans="1:5" ht="24" hidden="1" customHeight="1" thickBot="1" x14ac:dyDescent="0.4">
      <c r="A314" s="600" t="s">
        <v>0</v>
      </c>
      <c r="B314" s="628"/>
      <c r="C314" s="602">
        <f>SUM(C312:C313)</f>
        <v>86100</v>
      </c>
      <c r="D314" s="629"/>
      <c r="E314" s="604">
        <f>SUM(E312:E313)</f>
        <v>0</v>
      </c>
    </row>
    <row r="315" spans="1:5" ht="23.25" hidden="1" customHeight="1" thickBot="1" x14ac:dyDescent="0.4">
      <c r="A315" s="620" t="s">
        <v>180</v>
      </c>
      <c r="B315" s="621"/>
      <c r="C315" s="622">
        <v>86100</v>
      </c>
      <c r="D315" s="623"/>
      <c r="E315" s="608"/>
    </row>
    <row r="316" spans="1:5" ht="23.25" hidden="1" customHeight="1" thickBot="1" x14ac:dyDescent="0.45">
      <c r="A316" s="609" t="s">
        <v>1</v>
      </c>
      <c r="B316" s="624"/>
      <c r="C316" s="625">
        <f>[15]ИРТ!H97</f>
        <v>0</v>
      </c>
      <c r="D316" s="626"/>
      <c r="E316" s="627">
        <f>[15]ИРТ!I97</f>
        <v>0</v>
      </c>
    </row>
    <row r="317" spans="1:5" ht="24" hidden="1" customHeight="1" thickBot="1" x14ac:dyDescent="0.4">
      <c r="A317" s="600" t="s">
        <v>0</v>
      </c>
      <c r="B317" s="628"/>
      <c r="C317" s="602">
        <f>SUM(C315:C316)</f>
        <v>86100</v>
      </c>
      <c r="D317" s="629"/>
      <c r="E317" s="604">
        <f>SUM(E315:E316)</f>
        <v>0</v>
      </c>
    </row>
    <row r="318" spans="1:5" ht="23.25" hidden="1" customHeight="1" thickBot="1" x14ac:dyDescent="0.4">
      <c r="A318" s="619" t="s">
        <v>179</v>
      </c>
      <c r="B318" s="636"/>
      <c r="C318" s="592">
        <v>43050</v>
      </c>
      <c r="D318" s="593"/>
      <c r="E318" s="614"/>
    </row>
    <row r="319" spans="1:5" ht="23.25" hidden="1" customHeight="1" thickBot="1" x14ac:dyDescent="0.45">
      <c r="A319" s="595" t="s">
        <v>1</v>
      </c>
      <c r="B319" s="631"/>
      <c r="C319" s="597">
        <f>[15]ИРТ!H105</f>
        <v>0</v>
      </c>
      <c r="D319" s="598"/>
      <c r="E319" s="632">
        <f>[15]ИРТ!I105</f>
        <v>0</v>
      </c>
    </row>
    <row r="320" spans="1:5" ht="24" hidden="1" customHeight="1" thickBot="1" x14ac:dyDescent="0.4">
      <c r="A320" s="600" t="s">
        <v>0</v>
      </c>
      <c r="B320" s="628"/>
      <c r="C320" s="602">
        <f>SUM(C318:C319)</f>
        <v>43050</v>
      </c>
      <c r="D320" s="629"/>
      <c r="E320" s="604">
        <f>SUM(E318:E319)</f>
        <v>0</v>
      </c>
    </row>
    <row r="321" spans="1:5" ht="23.25" hidden="1" customHeight="1" thickBot="1" x14ac:dyDescent="0.4">
      <c r="A321" s="620" t="s">
        <v>178</v>
      </c>
      <c r="B321" s="621"/>
      <c r="C321" s="622">
        <v>129150</v>
      </c>
      <c r="D321" s="623"/>
      <c r="E321" s="608"/>
    </row>
    <row r="322" spans="1:5" ht="23.25" hidden="1" customHeight="1" thickBot="1" x14ac:dyDescent="0.45">
      <c r="A322" s="609" t="s">
        <v>1</v>
      </c>
      <c r="B322" s="624"/>
      <c r="C322" s="625">
        <f>[15]ИРТ!H115</f>
        <v>0</v>
      </c>
      <c r="D322" s="626"/>
      <c r="E322" s="627">
        <f>[15]ИРТ!I115</f>
        <v>0</v>
      </c>
    </row>
    <row r="323" spans="1:5" ht="24" hidden="1" customHeight="1" thickBot="1" x14ac:dyDescent="0.4">
      <c r="A323" s="600" t="s">
        <v>0</v>
      </c>
      <c r="B323" s="628"/>
      <c r="C323" s="602">
        <f>SUM(C321:C322)</f>
        <v>129150</v>
      </c>
      <c r="D323" s="629"/>
      <c r="E323" s="604">
        <f>SUM(E321:E322)</f>
        <v>0</v>
      </c>
    </row>
    <row r="324" spans="1:5" ht="23.25" hidden="1" customHeight="1" thickBot="1" x14ac:dyDescent="0.4">
      <c r="A324" s="619" t="s">
        <v>177</v>
      </c>
      <c r="B324" s="636"/>
      <c r="C324" s="637">
        <f>[18]калькуляция!$B$110</f>
        <v>58250</v>
      </c>
      <c r="D324" s="638"/>
      <c r="E324" s="614"/>
    </row>
    <row r="325" spans="1:5" ht="23.25" hidden="1" customHeight="1" thickBot="1" x14ac:dyDescent="0.25">
      <c r="A325" s="639"/>
      <c r="B325" s="640"/>
      <c r="C325" s="641">
        <f>[15]ИРТ!H121</f>
        <v>0</v>
      </c>
      <c r="D325" s="642"/>
      <c r="E325" s="643">
        <f>[15]ИРТ!I121</f>
        <v>0</v>
      </c>
    </row>
    <row r="326" spans="1:5" ht="23.25" hidden="1" customHeight="1" thickBot="1" x14ac:dyDescent="0.4">
      <c r="A326" s="618" t="s">
        <v>176</v>
      </c>
      <c r="B326" s="630"/>
      <c r="C326" s="644">
        <f>[18]калькуляция!$B$116</f>
        <v>29100</v>
      </c>
      <c r="D326" s="645"/>
      <c r="E326" s="608"/>
    </row>
    <row r="327" spans="1:5" ht="23.25" hidden="1" customHeight="1" thickBot="1" x14ac:dyDescent="0.25">
      <c r="A327" s="646"/>
      <c r="B327" s="647"/>
      <c r="C327" s="648">
        <f>[15]ИРТ!H127</f>
        <v>0</v>
      </c>
      <c r="D327" s="649"/>
      <c r="E327" s="650">
        <f>[15]ИРТ!I127</f>
        <v>0</v>
      </c>
    </row>
    <row r="328" spans="1:5" ht="26.25" x14ac:dyDescent="0.35">
      <c r="A328" s="619" t="s">
        <v>175</v>
      </c>
      <c r="B328" s="591">
        <f>C328*$B$19</f>
        <v>404700</v>
      </c>
      <c r="C328" s="592">
        <v>40.47</v>
      </c>
      <c r="D328" s="593"/>
      <c r="E328" s="614"/>
    </row>
    <row r="329" spans="1:5" ht="27" thickBot="1" x14ac:dyDescent="0.45">
      <c r="A329" s="595" t="s">
        <v>1</v>
      </c>
      <c r="B329" s="596">
        <f>C329*$B$19</f>
        <v>24800</v>
      </c>
      <c r="C329" s="597">
        <f>[15]ИРТ!H138</f>
        <v>2.48</v>
      </c>
      <c r="D329" s="598"/>
      <c r="E329" s="632">
        <f>[15]ИРТ!I138</f>
        <v>0.21</v>
      </c>
    </row>
    <row r="330" spans="1:5" ht="26.25" thickBot="1" x14ac:dyDescent="0.4">
      <c r="A330" s="600" t="s">
        <v>0</v>
      </c>
      <c r="B330" s="601">
        <f>SUM(B328:B329)</f>
        <v>429500</v>
      </c>
      <c r="C330" s="602">
        <f>SUM(C328:C329)</f>
        <v>42.949999999999996</v>
      </c>
      <c r="D330" s="603" t="s">
        <v>390</v>
      </c>
      <c r="E330" s="604">
        <f>SUM(E328:E329)</f>
        <v>0.21</v>
      </c>
    </row>
    <row r="331" spans="1:5" ht="23.25" hidden="1" customHeight="1" thickBot="1" x14ac:dyDescent="0.4">
      <c r="A331" s="651" t="s">
        <v>174</v>
      </c>
      <c r="B331" s="652"/>
      <c r="C331" s="653">
        <v>107650</v>
      </c>
      <c r="D331" s="623"/>
      <c r="E331" s="654"/>
    </row>
    <row r="332" spans="1:5" ht="23.25" hidden="1" customHeight="1" thickBot="1" x14ac:dyDescent="0.45">
      <c r="A332" s="655" t="s">
        <v>1</v>
      </c>
      <c r="B332" s="656"/>
      <c r="C332" s="657">
        <f>[15]ИРТ!H149</f>
        <v>0</v>
      </c>
      <c r="D332" s="626"/>
      <c r="E332" s="658">
        <f>[15]ИРТ!I149</f>
        <v>0</v>
      </c>
    </row>
    <row r="333" spans="1:5" ht="24" hidden="1" customHeight="1" thickBot="1" x14ac:dyDescent="0.4">
      <c r="A333" s="659" t="s">
        <v>0</v>
      </c>
      <c r="B333" s="660"/>
      <c r="C333" s="661">
        <f>SUM(C331:C332)</f>
        <v>107650</v>
      </c>
      <c r="D333" s="629"/>
      <c r="E333" s="662">
        <f>SUM(E331:E332)</f>
        <v>0</v>
      </c>
    </row>
    <row r="334" spans="1:5" ht="23.25" hidden="1" customHeight="1" thickBot="1" x14ac:dyDescent="0.4">
      <c r="A334" s="663" t="s">
        <v>173</v>
      </c>
      <c r="B334" s="664"/>
      <c r="C334" s="665">
        <v>129150</v>
      </c>
      <c r="D334" s="635"/>
      <c r="E334" s="666"/>
    </row>
    <row r="335" spans="1:5" ht="23.25" hidden="1" customHeight="1" thickBot="1" x14ac:dyDescent="0.45">
      <c r="A335" s="667" t="s">
        <v>1</v>
      </c>
      <c r="B335" s="668"/>
      <c r="C335" s="669">
        <f>[15]ИРТ!H159</f>
        <v>0</v>
      </c>
      <c r="D335" s="616"/>
      <c r="E335" s="670">
        <f>[15]ИРТ!I159</f>
        <v>0</v>
      </c>
    </row>
    <row r="336" spans="1:5" ht="24" hidden="1" customHeight="1" thickBot="1" x14ac:dyDescent="0.4">
      <c r="A336" s="671" t="s">
        <v>0</v>
      </c>
      <c r="B336" s="672"/>
      <c r="C336" s="673">
        <f>SUM(C334:C335)</f>
        <v>129150</v>
      </c>
      <c r="D336" s="674"/>
      <c r="E336" s="675">
        <f>SUM(E334:E335)</f>
        <v>0</v>
      </c>
    </row>
    <row r="337" spans="1:5" ht="24" customHeight="1" x14ac:dyDescent="0.35">
      <c r="A337" s="676" t="s">
        <v>172</v>
      </c>
      <c r="B337" s="677"/>
      <c r="C337" s="678">
        <v>17.28</v>
      </c>
      <c r="D337" s="679"/>
      <c r="E337" s="679"/>
    </row>
    <row r="338" spans="1:5" ht="24" customHeight="1" thickBot="1" x14ac:dyDescent="0.45">
      <c r="A338" s="595" t="s">
        <v>1</v>
      </c>
      <c r="B338" s="596">
        <f>C338*$B$19</f>
        <v>200</v>
      </c>
      <c r="C338" s="597">
        <f>[15]ИРТ!H179</f>
        <v>0.02</v>
      </c>
      <c r="D338" s="598"/>
      <c r="E338" s="632">
        <f>[15]ИРТ!I179</f>
        <v>0</v>
      </c>
    </row>
    <row r="339" spans="1:5" ht="24" customHeight="1" thickBot="1" x14ac:dyDescent="0.4">
      <c r="A339" s="600" t="s">
        <v>0</v>
      </c>
      <c r="B339" s="601">
        <f>SUM(B337:B338)</f>
        <v>200</v>
      </c>
      <c r="C339" s="602">
        <f>SUM(C337:C338)</f>
        <v>17.3</v>
      </c>
      <c r="D339" s="603" t="s">
        <v>390</v>
      </c>
      <c r="E339" s="604">
        <f>SUM(E337:E338)</f>
        <v>0</v>
      </c>
    </row>
    <row r="340" spans="1:5" ht="21.75" hidden="1" customHeight="1" thickBot="1" x14ac:dyDescent="0.4">
      <c r="A340" s="1788" t="s">
        <v>44</v>
      </c>
      <c r="B340" s="1789"/>
      <c r="C340" s="1790"/>
      <c r="D340" s="1790"/>
      <c r="E340" s="1791"/>
    </row>
    <row r="341" spans="1:5" ht="21.75" hidden="1" customHeight="1" thickTop="1" thickBot="1" x14ac:dyDescent="0.4">
      <c r="A341" s="680" t="s">
        <v>171</v>
      </c>
      <c r="B341" s="681"/>
      <c r="C341" s="682"/>
      <c r="D341" s="683"/>
      <c r="E341" s="684"/>
    </row>
    <row r="342" spans="1:5" ht="29.25" hidden="1" customHeight="1" x14ac:dyDescent="0.4">
      <c r="A342" s="581" t="s">
        <v>170</v>
      </c>
      <c r="B342" s="473">
        <f>C342*$B$19</f>
        <v>60100</v>
      </c>
      <c r="C342" s="685">
        <v>6.01</v>
      </c>
      <c r="D342" s="582"/>
      <c r="E342" s="476"/>
    </row>
    <row r="343" spans="1:5" ht="29.25" hidden="1" customHeight="1" thickBot="1" x14ac:dyDescent="0.45">
      <c r="A343" s="477" t="s">
        <v>1</v>
      </c>
      <c r="B343" s="478">
        <f>C343*$B$19</f>
        <v>1900</v>
      </c>
      <c r="C343" s="686">
        <f>[15]физио!H20</f>
        <v>0.19</v>
      </c>
      <c r="D343" s="584"/>
      <c r="E343" s="687">
        <f>[15]физио!I20</f>
        <v>0.02</v>
      </c>
    </row>
    <row r="344" spans="1:5" ht="28.5" hidden="1" customHeight="1" thickBot="1" x14ac:dyDescent="0.4">
      <c r="A344" s="570" t="s">
        <v>0</v>
      </c>
      <c r="B344" s="483">
        <f>SUM(B342:B343)</f>
        <v>62000</v>
      </c>
      <c r="C344" s="688">
        <f>SUM(C342:C343)</f>
        <v>6.2</v>
      </c>
      <c r="D344" s="503" t="s">
        <v>391</v>
      </c>
      <c r="E344" s="574">
        <f>SUM(E342:E343)</f>
        <v>0.02</v>
      </c>
    </row>
    <row r="345" spans="1:5" ht="26.25" hidden="1" customHeight="1" x14ac:dyDescent="0.4">
      <c r="A345" s="575" t="s">
        <v>168</v>
      </c>
      <c r="B345" s="473">
        <f>C345*$B$19</f>
        <v>89200</v>
      </c>
      <c r="C345" s="685">
        <v>8.92</v>
      </c>
      <c r="D345" s="582"/>
      <c r="E345" s="476"/>
    </row>
    <row r="346" spans="1:5" ht="25.5" hidden="1" customHeight="1" thickBot="1" x14ac:dyDescent="0.45">
      <c r="A346" s="499" t="s">
        <v>392</v>
      </c>
      <c r="B346" s="478">
        <f>C346*$B$19</f>
        <v>1900</v>
      </c>
      <c r="C346" s="686">
        <f>[15]физио!H28</f>
        <v>0.19</v>
      </c>
      <c r="D346" s="584"/>
      <c r="E346" s="687">
        <f>[15]физио!I28</f>
        <v>0.02</v>
      </c>
    </row>
    <row r="347" spans="1:5" ht="32.25" hidden="1" customHeight="1" thickBot="1" x14ac:dyDescent="0.4">
      <c r="A347" s="570" t="s">
        <v>0</v>
      </c>
      <c r="B347" s="483">
        <f>SUM(B345:B346)</f>
        <v>91100</v>
      </c>
      <c r="C347" s="688">
        <f>SUM(C345:C346)</f>
        <v>9.11</v>
      </c>
      <c r="D347" s="503" t="s">
        <v>393</v>
      </c>
      <c r="E347" s="574">
        <f>SUM(E345:E346)</f>
        <v>0.02</v>
      </c>
    </row>
    <row r="348" spans="1:5" ht="52.5" hidden="1" customHeight="1" x14ac:dyDescent="0.35">
      <c r="A348" s="689" t="s">
        <v>166</v>
      </c>
      <c r="B348" s="473">
        <f>C348*$B$19</f>
        <v>171700.00000000003</v>
      </c>
      <c r="C348" s="690">
        <v>17.170000000000002</v>
      </c>
      <c r="D348" s="691"/>
      <c r="E348" s="476"/>
    </row>
    <row r="349" spans="1:5" ht="33.75" hidden="1" customHeight="1" thickBot="1" x14ac:dyDescent="0.45">
      <c r="A349" s="477" t="s">
        <v>1</v>
      </c>
      <c r="B349" s="578">
        <f>C349*$B$19</f>
        <v>600</v>
      </c>
      <c r="C349" s="692">
        <f>[15]физио!H34</f>
        <v>0.06</v>
      </c>
      <c r="D349" s="693"/>
      <c r="E349" s="694">
        <f>[15]физио!I34</f>
        <v>0.01</v>
      </c>
    </row>
    <row r="350" spans="1:5" ht="28.5" hidden="1" customHeight="1" thickBot="1" x14ac:dyDescent="0.4">
      <c r="A350" s="570" t="s">
        <v>0</v>
      </c>
      <c r="B350" s="483">
        <f>SUM(B348:B349)</f>
        <v>172300.00000000003</v>
      </c>
      <c r="C350" s="688">
        <f>SUM(C348:C349)</f>
        <v>17.23</v>
      </c>
      <c r="D350" s="503" t="s">
        <v>394</v>
      </c>
      <c r="E350" s="574">
        <f>SUM(E348:E349)</f>
        <v>0.01</v>
      </c>
    </row>
    <row r="351" spans="1:5" ht="54.75" hidden="1" customHeight="1" x14ac:dyDescent="0.4">
      <c r="A351" s="514" t="s">
        <v>165</v>
      </c>
      <c r="B351" s="473">
        <f>C351*$B$19</f>
        <v>118800.00000000001</v>
      </c>
      <c r="C351" s="695">
        <v>11.88</v>
      </c>
      <c r="D351" s="516"/>
      <c r="E351" s="490"/>
    </row>
    <row r="352" spans="1:5" ht="34.5" hidden="1" customHeight="1" thickBot="1" x14ac:dyDescent="0.45">
      <c r="A352" s="499" t="s">
        <v>1</v>
      </c>
      <c r="B352" s="478">
        <f>C352*$B$19</f>
        <v>4300</v>
      </c>
      <c r="C352" s="696">
        <f>[15]физио!H41</f>
        <v>0.43</v>
      </c>
      <c r="D352" s="518"/>
      <c r="E352" s="519">
        <f>[15]физио!I41</f>
        <v>0.04</v>
      </c>
    </row>
    <row r="353" spans="1:8" ht="33.75" hidden="1" customHeight="1" thickBot="1" x14ac:dyDescent="0.4">
      <c r="A353" s="570" t="s">
        <v>0</v>
      </c>
      <c r="B353" s="483">
        <f>SUM(B351:B352)</f>
        <v>123100.00000000001</v>
      </c>
      <c r="C353" s="688">
        <f>SUM(C351:C352)</f>
        <v>12.31</v>
      </c>
      <c r="D353" s="573"/>
      <c r="E353" s="574">
        <f>SUM(E351:E352)</f>
        <v>0.04</v>
      </c>
    </row>
    <row r="354" spans="1:8" ht="28.5" hidden="1" customHeight="1" x14ac:dyDescent="0.4">
      <c r="A354" s="581" t="s">
        <v>164</v>
      </c>
      <c r="B354" s="473">
        <f>C354*$B$19</f>
        <v>177900</v>
      </c>
      <c r="C354" s="685">
        <v>17.79</v>
      </c>
      <c r="D354" s="582"/>
      <c r="E354" s="476"/>
      <c r="F354" s="510">
        <v>7</v>
      </c>
      <c r="G354" s="471"/>
      <c r="H354" s="471"/>
    </row>
    <row r="355" spans="1:8" ht="31.5" hidden="1" customHeight="1" thickBot="1" x14ac:dyDescent="0.45">
      <c r="A355" s="477" t="s">
        <v>1</v>
      </c>
      <c r="B355" s="478">
        <f>C355*$B$19</f>
        <v>1600</v>
      </c>
      <c r="C355" s="686">
        <f>[15]физио!H49</f>
        <v>0.16</v>
      </c>
      <c r="D355" s="584"/>
      <c r="E355" s="687">
        <f>[15]физио!I49</f>
        <v>0.01</v>
      </c>
    </row>
    <row r="356" spans="1:8" ht="28.5" hidden="1" customHeight="1" thickBot="1" x14ac:dyDescent="0.4">
      <c r="A356" s="570" t="s">
        <v>0</v>
      </c>
      <c r="B356" s="483">
        <f>SUM(B354:B355)</f>
        <v>179500</v>
      </c>
      <c r="C356" s="688">
        <f>SUM(C354:C355)</f>
        <v>17.95</v>
      </c>
      <c r="D356" s="573"/>
      <c r="E356" s="574">
        <f>SUM(E354:E355)</f>
        <v>0.01</v>
      </c>
    </row>
    <row r="357" spans="1:8" ht="23.25" hidden="1" customHeight="1" x14ac:dyDescent="0.4">
      <c r="A357" s="575" t="s">
        <v>163</v>
      </c>
      <c r="B357" s="473">
        <f>C357*$B$19</f>
        <v>119100</v>
      </c>
      <c r="C357" s="697">
        <v>11.91</v>
      </c>
      <c r="D357" s="577"/>
      <c r="E357" s="490"/>
    </row>
    <row r="358" spans="1:8" ht="27.75" hidden="1" customHeight="1" thickBot="1" x14ac:dyDescent="0.45">
      <c r="A358" s="499" t="s">
        <v>1</v>
      </c>
      <c r="B358" s="578">
        <f>C358*$B$19</f>
        <v>3100</v>
      </c>
      <c r="C358" s="698">
        <f>[15]физио!H56</f>
        <v>0.31</v>
      </c>
      <c r="D358" s="586"/>
      <c r="E358" s="699">
        <f>[15]физио!I56</f>
        <v>0.03</v>
      </c>
    </row>
    <row r="359" spans="1:8" ht="27.75" hidden="1" customHeight="1" thickBot="1" x14ac:dyDescent="0.4">
      <c r="A359" s="570" t="s">
        <v>0</v>
      </c>
      <c r="B359" s="483">
        <f>SUM(B357:B358)</f>
        <v>122200</v>
      </c>
      <c r="C359" s="688">
        <f>SUM(C357:C358)</f>
        <v>12.22</v>
      </c>
      <c r="D359" s="573"/>
      <c r="E359" s="574">
        <f>SUM(E357:E358)</f>
        <v>0.03</v>
      </c>
    </row>
    <row r="360" spans="1:8" ht="23.25" hidden="1" customHeight="1" x14ac:dyDescent="0.4">
      <c r="A360" s="581" t="s">
        <v>162</v>
      </c>
      <c r="B360" s="473">
        <f>C360*$B$19</f>
        <v>118800.00000000001</v>
      </c>
      <c r="C360" s="697">
        <v>11.88</v>
      </c>
      <c r="D360" s="577"/>
      <c r="E360" s="490"/>
    </row>
    <row r="361" spans="1:8" ht="30" hidden="1" customHeight="1" thickBot="1" x14ac:dyDescent="0.45">
      <c r="A361" s="477" t="s">
        <v>1</v>
      </c>
      <c r="B361" s="578">
        <f>C361*$B$19</f>
        <v>3100</v>
      </c>
      <c r="C361" s="686">
        <f>[15]физио!H63</f>
        <v>0.31</v>
      </c>
      <c r="D361" s="586"/>
      <c r="E361" s="536">
        <f>[15]физио!I63</f>
        <v>0.03</v>
      </c>
    </row>
    <row r="362" spans="1:8" ht="30.75" hidden="1" customHeight="1" thickBot="1" x14ac:dyDescent="0.4">
      <c r="A362" s="570" t="s">
        <v>0</v>
      </c>
      <c r="B362" s="483">
        <f>SUM(B360:B361)</f>
        <v>121900.00000000001</v>
      </c>
      <c r="C362" s="688">
        <f>SUM(C360:C361)</f>
        <v>12.190000000000001</v>
      </c>
      <c r="D362" s="573"/>
      <c r="E362" s="574">
        <f>SUM(E360:E361)</f>
        <v>0.03</v>
      </c>
    </row>
    <row r="363" spans="1:8" ht="24" hidden="1" customHeight="1" x14ac:dyDescent="0.4">
      <c r="A363" s="575" t="s">
        <v>161</v>
      </c>
      <c r="B363" s="473">
        <f>C363*$B$19</f>
        <v>118699.99999999999</v>
      </c>
      <c r="C363" s="697">
        <v>11.87</v>
      </c>
      <c r="D363" s="577"/>
      <c r="E363" s="490"/>
    </row>
    <row r="364" spans="1:8" ht="25.5" hidden="1" customHeight="1" thickBot="1" x14ac:dyDescent="0.45">
      <c r="A364" s="499" t="s">
        <v>1</v>
      </c>
      <c r="B364" s="578">
        <f>C364*$B$19</f>
        <v>3100</v>
      </c>
      <c r="C364" s="698">
        <f>[15]физио!H70</f>
        <v>0.31</v>
      </c>
      <c r="D364" s="586"/>
      <c r="E364" s="536">
        <f>[15]физио!I70</f>
        <v>0.03</v>
      </c>
    </row>
    <row r="365" spans="1:8" ht="28.5" hidden="1" customHeight="1" thickBot="1" x14ac:dyDescent="0.4">
      <c r="A365" s="570" t="s">
        <v>0</v>
      </c>
      <c r="B365" s="483">
        <f>SUM(B363:B364)</f>
        <v>121799.99999999999</v>
      </c>
      <c r="C365" s="688">
        <f>SUM(C363:C364)</f>
        <v>12.18</v>
      </c>
      <c r="D365" s="573"/>
      <c r="E365" s="574">
        <f>SUM(E363:E364)</f>
        <v>0.03</v>
      </c>
    </row>
    <row r="366" spans="1:8" ht="24" hidden="1" customHeight="1" x14ac:dyDescent="0.4">
      <c r="A366" s="581" t="s">
        <v>160</v>
      </c>
      <c r="B366" s="473">
        <f>C366*$B$19</f>
        <v>119100</v>
      </c>
      <c r="C366" s="697">
        <v>11.91</v>
      </c>
      <c r="D366" s="577"/>
      <c r="E366" s="490"/>
    </row>
    <row r="367" spans="1:8" ht="29.25" hidden="1" customHeight="1" thickBot="1" x14ac:dyDescent="0.45">
      <c r="A367" s="477" t="s">
        <v>1</v>
      </c>
      <c r="B367" s="578">
        <f>C367*$B$19</f>
        <v>3100</v>
      </c>
      <c r="C367" s="686">
        <f>[15]физио!H77</f>
        <v>0.31</v>
      </c>
      <c r="D367" s="586"/>
      <c r="E367" s="536">
        <f>[15]физио!I77</f>
        <v>0.03</v>
      </c>
    </row>
    <row r="368" spans="1:8" ht="25.5" hidden="1" customHeight="1" thickBot="1" x14ac:dyDescent="0.4">
      <c r="A368" s="570" t="s">
        <v>0</v>
      </c>
      <c r="B368" s="483">
        <f>SUM(B366:B367)</f>
        <v>122200</v>
      </c>
      <c r="C368" s="688">
        <f>SUM(C366:C367)</f>
        <v>12.22</v>
      </c>
      <c r="D368" s="573"/>
      <c r="E368" s="574">
        <f>SUM(E366:E367)</f>
        <v>0.03</v>
      </c>
    </row>
    <row r="369" spans="1:5" ht="23.25" hidden="1" customHeight="1" x14ac:dyDescent="0.4">
      <c r="A369" s="575" t="s">
        <v>159</v>
      </c>
      <c r="B369" s="473">
        <f>C369*$B$19</f>
        <v>118699.99999999999</v>
      </c>
      <c r="C369" s="697">
        <v>11.87</v>
      </c>
      <c r="D369" s="577"/>
      <c r="E369" s="490"/>
    </row>
    <row r="370" spans="1:5" ht="24" hidden="1" customHeight="1" thickBot="1" x14ac:dyDescent="0.45">
      <c r="A370" s="499" t="s">
        <v>1</v>
      </c>
      <c r="B370" s="478">
        <f>C370*$B$19</f>
        <v>600</v>
      </c>
      <c r="C370" s="698">
        <f>[15]физио!H83</f>
        <v>0.06</v>
      </c>
      <c r="D370" s="586"/>
      <c r="E370" s="700">
        <f>[15]физио!I83</f>
        <v>0.01</v>
      </c>
    </row>
    <row r="371" spans="1:5" ht="23.25" hidden="1" customHeight="1" thickBot="1" x14ac:dyDescent="0.4">
      <c r="A371" s="570" t="s">
        <v>0</v>
      </c>
      <c r="B371" s="483">
        <f>SUM(B369:B370)</f>
        <v>119299.99999999999</v>
      </c>
      <c r="C371" s="688">
        <f>SUM(C369:C370)</f>
        <v>11.93</v>
      </c>
      <c r="D371" s="573"/>
      <c r="E371" s="574">
        <f>SUM(E369:E370)</f>
        <v>0.01</v>
      </c>
    </row>
    <row r="372" spans="1:5" ht="26.25" hidden="1" customHeight="1" x14ac:dyDescent="0.4">
      <c r="A372" s="581" t="s">
        <v>158</v>
      </c>
      <c r="B372" s="473">
        <f>C372*$B$19</f>
        <v>60100</v>
      </c>
      <c r="C372" s="685">
        <v>6.01</v>
      </c>
      <c r="D372" s="582"/>
      <c r="E372" s="476"/>
    </row>
    <row r="373" spans="1:5" ht="25.5" hidden="1" customHeight="1" thickBot="1" x14ac:dyDescent="0.45">
      <c r="A373" s="477" t="s">
        <v>1</v>
      </c>
      <c r="B373" s="478">
        <f>C373*$B$19</f>
        <v>600</v>
      </c>
      <c r="C373" s="686">
        <f>[15]физио!H89</f>
        <v>0.06</v>
      </c>
      <c r="D373" s="584"/>
      <c r="E373" s="687">
        <f>[15]физио!I89</f>
        <v>0.01</v>
      </c>
    </row>
    <row r="374" spans="1:5" ht="25.5" hidden="1" customHeight="1" thickBot="1" x14ac:dyDescent="0.4">
      <c r="A374" s="570" t="s">
        <v>0</v>
      </c>
      <c r="B374" s="483">
        <f>SUM(B372:B373)</f>
        <v>60700</v>
      </c>
      <c r="C374" s="688">
        <f>SUM(C372:C373)</f>
        <v>6.0699999999999994</v>
      </c>
      <c r="D374" s="573"/>
      <c r="E374" s="574">
        <f>SUM(E372:E373)</f>
        <v>0.01</v>
      </c>
    </row>
    <row r="375" spans="1:5" ht="25.5" hidden="1" customHeight="1" x14ac:dyDescent="0.4">
      <c r="A375" s="575" t="s">
        <v>157</v>
      </c>
      <c r="B375" s="473">
        <f>C375*$B$19</f>
        <v>60100</v>
      </c>
      <c r="C375" s="685">
        <v>6.01</v>
      </c>
      <c r="D375" s="582"/>
      <c r="E375" s="476"/>
    </row>
    <row r="376" spans="1:5" ht="31.5" hidden="1" customHeight="1" thickBot="1" x14ac:dyDescent="0.45">
      <c r="A376" s="499" t="s">
        <v>1</v>
      </c>
      <c r="B376" s="478">
        <f>C376*$B$19</f>
        <v>600</v>
      </c>
      <c r="C376" s="698">
        <f>[15]физио!H95</f>
        <v>0.06</v>
      </c>
      <c r="D376" s="586"/>
      <c r="E376" s="700">
        <f>[15]физио!I95</f>
        <v>0.01</v>
      </c>
    </row>
    <row r="377" spans="1:5" ht="25.5" hidden="1" customHeight="1" thickBot="1" x14ac:dyDescent="0.4">
      <c r="A377" s="570" t="s">
        <v>0</v>
      </c>
      <c r="B377" s="483">
        <f>SUM(B375:B376)</f>
        <v>60700</v>
      </c>
      <c r="C377" s="688">
        <f>SUM(C375:C376)</f>
        <v>6.0699999999999994</v>
      </c>
      <c r="D377" s="573"/>
      <c r="E377" s="574">
        <f>SUM(E375:E376)</f>
        <v>0.01</v>
      </c>
    </row>
    <row r="378" spans="1:5" ht="25.5" hidden="1" customHeight="1" x14ac:dyDescent="0.4">
      <c r="A378" s="581" t="s">
        <v>156</v>
      </c>
      <c r="B378" s="473">
        <f>C378*$B$19</f>
        <v>60100</v>
      </c>
      <c r="C378" s="685">
        <v>6.01</v>
      </c>
      <c r="D378" s="582"/>
      <c r="E378" s="476"/>
    </row>
    <row r="379" spans="1:5" ht="29.25" hidden="1" customHeight="1" thickBot="1" x14ac:dyDescent="0.45">
      <c r="A379" s="477" t="s">
        <v>1</v>
      </c>
      <c r="B379" s="478">
        <f>C379*$B$19</f>
        <v>600</v>
      </c>
      <c r="C379" s="686">
        <f>[15]физио!H101</f>
        <v>0.06</v>
      </c>
      <c r="D379" s="584"/>
      <c r="E379" s="687">
        <f>[15]физио!I101</f>
        <v>0.01</v>
      </c>
    </row>
    <row r="380" spans="1:5" ht="25.5" hidden="1" customHeight="1" thickBot="1" x14ac:dyDescent="0.4">
      <c r="A380" s="570" t="s">
        <v>0</v>
      </c>
      <c r="B380" s="483">
        <f>SUM(B378:B379)</f>
        <v>60700</v>
      </c>
      <c r="C380" s="688">
        <f>SUM(C378:C379)</f>
        <v>6.0699999999999994</v>
      </c>
      <c r="D380" s="573"/>
      <c r="E380" s="574">
        <f>SUM(E378:E379)</f>
        <v>0.01</v>
      </c>
    </row>
    <row r="381" spans="1:5" ht="26.25" hidden="1" customHeight="1" x14ac:dyDescent="0.4">
      <c r="A381" s="575" t="s">
        <v>155</v>
      </c>
      <c r="B381" s="473">
        <f>C381*$B$19</f>
        <v>89200</v>
      </c>
      <c r="C381" s="697">
        <v>8.92</v>
      </c>
      <c r="D381" s="577"/>
      <c r="E381" s="490"/>
    </row>
    <row r="382" spans="1:5" ht="27.75" hidden="1" customHeight="1" thickBot="1" x14ac:dyDescent="0.45">
      <c r="A382" s="499" t="s">
        <v>1</v>
      </c>
      <c r="B382" s="478">
        <f>C382*$B$19</f>
        <v>600</v>
      </c>
      <c r="C382" s="698">
        <f>[15]физио!H107</f>
        <v>0.06</v>
      </c>
      <c r="D382" s="586"/>
      <c r="E382" s="700">
        <f>[15]физио!I107</f>
        <v>0.01</v>
      </c>
    </row>
    <row r="383" spans="1:5" ht="20.25" hidden="1" customHeight="1" thickBot="1" x14ac:dyDescent="0.4">
      <c r="A383" s="570" t="s">
        <v>0</v>
      </c>
      <c r="B383" s="483">
        <f>SUM(B381:B382)</f>
        <v>89800</v>
      </c>
      <c r="C383" s="688">
        <f>SUM(C381:C382)</f>
        <v>8.98</v>
      </c>
      <c r="D383" s="573"/>
      <c r="E383" s="574">
        <f>SUM(E381:E382)</f>
        <v>0.01</v>
      </c>
    </row>
    <row r="384" spans="1:5" ht="30" hidden="1" customHeight="1" x14ac:dyDescent="0.4">
      <c r="A384" s="581" t="s">
        <v>154</v>
      </c>
      <c r="B384" s="473">
        <f>C384*$B$19</f>
        <v>60100</v>
      </c>
      <c r="C384" s="685">
        <v>6.01</v>
      </c>
      <c r="D384" s="582"/>
      <c r="E384" s="476"/>
    </row>
    <row r="385" spans="1:8" ht="33" hidden="1" customHeight="1" thickBot="1" x14ac:dyDescent="0.45">
      <c r="A385" s="477" t="s">
        <v>1</v>
      </c>
      <c r="B385" s="478">
        <f>C385*$B$19</f>
        <v>600</v>
      </c>
      <c r="C385" s="686">
        <f>[15]физио!H113</f>
        <v>0.06</v>
      </c>
      <c r="D385" s="584"/>
      <c r="E385" s="701">
        <f>[15]физио!I113</f>
        <v>0.01</v>
      </c>
    </row>
    <row r="386" spans="1:8" ht="24" hidden="1" customHeight="1" thickBot="1" x14ac:dyDescent="0.4">
      <c r="A386" s="570" t="s">
        <v>0</v>
      </c>
      <c r="B386" s="483">
        <f>SUM(B384:B385)</f>
        <v>60700</v>
      </c>
      <c r="C386" s="688">
        <f>SUM(C384:C385)</f>
        <v>6.0699999999999994</v>
      </c>
      <c r="D386" s="573"/>
      <c r="E386" s="574">
        <f>SUM(E384:E385)</f>
        <v>0.01</v>
      </c>
    </row>
    <row r="387" spans="1:8" ht="28.5" hidden="1" customHeight="1" x14ac:dyDescent="0.4">
      <c r="A387" s="575" t="s">
        <v>153</v>
      </c>
      <c r="B387" s="473">
        <f>C387*$B$19</f>
        <v>60100</v>
      </c>
      <c r="C387" s="685">
        <v>6.01</v>
      </c>
      <c r="D387" s="582"/>
      <c r="E387" s="476"/>
    </row>
    <row r="388" spans="1:8" ht="31.5" hidden="1" customHeight="1" thickBot="1" x14ac:dyDescent="0.45">
      <c r="A388" s="499" t="s">
        <v>1</v>
      </c>
      <c r="B388" s="478">
        <f>C388*$B$19</f>
        <v>600</v>
      </c>
      <c r="C388" s="698">
        <f>[15]физио!H120</f>
        <v>0.06</v>
      </c>
      <c r="D388" s="586"/>
      <c r="E388" s="700">
        <f>[15]физио!I120</f>
        <v>0.01</v>
      </c>
    </row>
    <row r="389" spans="1:8" ht="20.25" hidden="1" customHeight="1" thickBot="1" x14ac:dyDescent="0.4">
      <c r="A389" s="570" t="s">
        <v>0</v>
      </c>
      <c r="B389" s="483">
        <f>SUM(B387:B388)</f>
        <v>60700</v>
      </c>
      <c r="C389" s="688">
        <f>SUM(C387:C388)</f>
        <v>6.0699999999999994</v>
      </c>
      <c r="D389" s="573"/>
      <c r="E389" s="574">
        <f>SUM(E387:E388)</f>
        <v>0.01</v>
      </c>
    </row>
    <row r="390" spans="1:8" ht="27.75" hidden="1" customHeight="1" x14ac:dyDescent="0.4">
      <c r="A390" s="581" t="s">
        <v>395</v>
      </c>
      <c r="B390" s="473">
        <f>C390*$B$19</f>
        <v>46500</v>
      </c>
      <c r="C390" s="685">
        <v>4.6500000000000004</v>
      </c>
      <c r="D390" s="582"/>
      <c r="E390" s="476"/>
    </row>
    <row r="391" spans="1:8" ht="28.5" hidden="1" customHeight="1" thickBot="1" x14ac:dyDescent="0.45">
      <c r="A391" s="477" t="s">
        <v>1</v>
      </c>
      <c r="B391" s="478">
        <f>C391*$B$19</f>
        <v>600</v>
      </c>
      <c r="C391" s="686">
        <f>[15]физио!H126</f>
        <v>0.06</v>
      </c>
      <c r="D391" s="584"/>
      <c r="E391" s="687">
        <f>[15]физио!I126</f>
        <v>0.01</v>
      </c>
    </row>
    <row r="392" spans="1:8" ht="24" hidden="1" customHeight="1" thickBot="1" x14ac:dyDescent="0.4">
      <c r="A392" s="570" t="s">
        <v>0</v>
      </c>
      <c r="B392" s="483">
        <f>SUM(B390:B391)</f>
        <v>47100</v>
      </c>
      <c r="C392" s="688">
        <f>SUM(C390:C391)</f>
        <v>4.71</v>
      </c>
      <c r="D392" s="573"/>
      <c r="E392" s="574">
        <f>SUM(E390:E391)</f>
        <v>0.01</v>
      </c>
    </row>
    <row r="393" spans="1:8" ht="28.5" hidden="1" customHeight="1" x14ac:dyDescent="0.4">
      <c r="A393" s="575" t="s">
        <v>151</v>
      </c>
      <c r="B393" s="473">
        <f>C393*$B$19</f>
        <v>60100</v>
      </c>
      <c r="C393" s="685">
        <v>6.01</v>
      </c>
      <c r="D393" s="582"/>
      <c r="E393" s="476"/>
    </row>
    <row r="394" spans="1:8" ht="23.25" hidden="1" customHeight="1" thickBot="1" x14ac:dyDescent="0.45">
      <c r="A394" s="499" t="s">
        <v>1</v>
      </c>
      <c r="B394" s="478">
        <f>C394*$B$19</f>
        <v>600</v>
      </c>
      <c r="C394" s="698">
        <f>[15]физио!H173</f>
        <v>0.06</v>
      </c>
      <c r="D394" s="586"/>
      <c r="E394" s="699">
        <f>[15]физио!I126</f>
        <v>0.01</v>
      </c>
    </row>
    <row r="395" spans="1:8" ht="23.25" hidden="1" customHeight="1" thickBot="1" x14ac:dyDescent="0.4">
      <c r="A395" s="570" t="s">
        <v>0</v>
      </c>
      <c r="B395" s="483">
        <f>SUM(B393:B394)</f>
        <v>60700</v>
      </c>
      <c r="C395" s="688">
        <f>SUM(C393:C394)</f>
        <v>6.0699999999999994</v>
      </c>
      <c r="D395" s="573"/>
      <c r="E395" s="574">
        <f>SUM(E393:E394)</f>
        <v>0.01</v>
      </c>
    </row>
    <row r="396" spans="1:8" ht="29.25" hidden="1" customHeight="1" x14ac:dyDescent="0.4">
      <c r="A396" s="581" t="s">
        <v>150</v>
      </c>
      <c r="B396" s="473">
        <f>C396*$B$19</f>
        <v>60300</v>
      </c>
      <c r="C396" s="685">
        <v>6.03</v>
      </c>
      <c r="D396" s="582"/>
      <c r="E396" s="476"/>
      <c r="F396" s="510">
        <v>8</v>
      </c>
      <c r="G396" s="471"/>
      <c r="H396" s="471"/>
    </row>
    <row r="397" spans="1:8" ht="25.5" hidden="1" customHeight="1" thickBot="1" x14ac:dyDescent="0.45">
      <c r="A397" s="477" t="s">
        <v>1</v>
      </c>
      <c r="B397" s="478">
        <f>C397*$B$19</f>
        <v>600</v>
      </c>
      <c r="C397" s="686">
        <f>[15]физио!H179</f>
        <v>0.06</v>
      </c>
      <c r="D397" s="584"/>
      <c r="E397" s="687">
        <f>[15]физио!I179</f>
        <v>0.01</v>
      </c>
    </row>
    <row r="398" spans="1:8" ht="24" hidden="1" customHeight="1" thickBot="1" x14ac:dyDescent="0.4">
      <c r="A398" s="570" t="s">
        <v>0</v>
      </c>
      <c r="B398" s="483">
        <f>SUM(B396:B397)</f>
        <v>60900</v>
      </c>
      <c r="C398" s="688">
        <f>SUM(C396:C397)</f>
        <v>6.09</v>
      </c>
      <c r="D398" s="573"/>
      <c r="E398" s="574">
        <f>SUM(E396:E397)</f>
        <v>0.01</v>
      </c>
    </row>
    <row r="399" spans="1:8" ht="26.25" hidden="1" thickBot="1" x14ac:dyDescent="0.4">
      <c r="A399" s="702" t="s">
        <v>149</v>
      </c>
      <c r="B399" s="703"/>
      <c r="C399" s="704"/>
      <c r="D399" s="703"/>
      <c r="E399" s="469"/>
    </row>
    <row r="400" spans="1:8" ht="26.25" hidden="1" x14ac:dyDescent="0.4">
      <c r="A400" s="581" t="s">
        <v>148</v>
      </c>
      <c r="B400" s="473">
        <f>C400*$B$19</f>
        <v>118800.00000000001</v>
      </c>
      <c r="C400" s="697">
        <v>11.88</v>
      </c>
      <c r="D400" s="582"/>
      <c r="E400" s="476"/>
    </row>
    <row r="401" spans="1:5" ht="27" hidden="1" thickBot="1" x14ac:dyDescent="0.45">
      <c r="A401" s="477" t="s">
        <v>1</v>
      </c>
      <c r="B401" s="478">
        <f>C401*$B$19</f>
        <v>7900</v>
      </c>
      <c r="C401" s="686">
        <f>[15]физио!H190</f>
        <v>0.79</v>
      </c>
      <c r="D401" s="584"/>
      <c r="E401" s="687">
        <f>[15]физио!I190</f>
        <v>7.0000000000000007E-2</v>
      </c>
    </row>
    <row r="402" spans="1:5" ht="26.25" hidden="1" thickBot="1" x14ac:dyDescent="0.4">
      <c r="A402" s="570" t="s">
        <v>0</v>
      </c>
      <c r="B402" s="483">
        <f>SUM(B400:B401)</f>
        <v>126700.00000000001</v>
      </c>
      <c r="C402" s="688">
        <f>SUM(C400:C401)</f>
        <v>12.670000000000002</v>
      </c>
      <c r="D402" s="573"/>
      <c r="E402" s="574">
        <f>SUM(E400:E401)</f>
        <v>7.0000000000000007E-2</v>
      </c>
    </row>
    <row r="403" spans="1:5" ht="26.25" hidden="1" x14ac:dyDescent="0.4">
      <c r="A403" s="575" t="s">
        <v>147</v>
      </c>
      <c r="B403" s="473">
        <f>C403*$B$19</f>
        <v>118800.00000000001</v>
      </c>
      <c r="C403" s="697">
        <v>11.88</v>
      </c>
      <c r="D403" s="582"/>
      <c r="E403" s="476"/>
    </row>
    <row r="404" spans="1:5" ht="27" hidden="1" thickBot="1" x14ac:dyDescent="0.45">
      <c r="A404" s="499" t="s">
        <v>1</v>
      </c>
      <c r="B404" s="478">
        <f>C404*$B$19</f>
        <v>16000</v>
      </c>
      <c r="C404" s="698">
        <f>[15]физио!H199</f>
        <v>1.6</v>
      </c>
      <c r="D404" s="586"/>
      <c r="E404" s="700">
        <f>[15]физио!I199</f>
        <v>0.15</v>
      </c>
    </row>
    <row r="405" spans="1:5" ht="26.25" hidden="1" thickBot="1" x14ac:dyDescent="0.4">
      <c r="A405" s="570" t="s">
        <v>0</v>
      </c>
      <c r="B405" s="483">
        <f>SUM(B403:B404)</f>
        <v>134800</v>
      </c>
      <c r="C405" s="688">
        <f>SUM(C403:C404)</f>
        <v>13.48</v>
      </c>
      <c r="D405" s="573"/>
      <c r="E405" s="574">
        <f>SUM(E403:E404)</f>
        <v>0.15</v>
      </c>
    </row>
    <row r="406" spans="1:5" ht="52.5" hidden="1" x14ac:dyDescent="0.4">
      <c r="A406" s="705" t="s">
        <v>146</v>
      </c>
      <c r="B406" s="473">
        <f>C406*$B$19</f>
        <v>91500</v>
      </c>
      <c r="C406" s="697">
        <v>9.15</v>
      </c>
      <c r="D406" s="691"/>
      <c r="E406" s="476"/>
    </row>
    <row r="407" spans="1:5" ht="27" hidden="1" thickBot="1" x14ac:dyDescent="0.45">
      <c r="A407" s="477" t="s">
        <v>1</v>
      </c>
      <c r="B407" s="706">
        <f>C407*$B$19</f>
        <v>100</v>
      </c>
      <c r="C407" s="692">
        <f>[15]физио!H203</f>
        <v>0.01</v>
      </c>
      <c r="D407" s="692">
        <f>[15]физио!I203</f>
        <v>0</v>
      </c>
      <c r="E407" s="692">
        <f>[15]физио!I203</f>
        <v>0</v>
      </c>
    </row>
    <row r="408" spans="1:5" ht="26.25" hidden="1" thickBot="1" x14ac:dyDescent="0.4">
      <c r="A408" s="570" t="s">
        <v>0</v>
      </c>
      <c r="B408" s="483">
        <f>SUM(B406:B407)</f>
        <v>91600</v>
      </c>
      <c r="C408" s="707">
        <f>SUM(C406:C407)</f>
        <v>9.16</v>
      </c>
      <c r="D408" s="708"/>
      <c r="E408" s="574">
        <f>SUM(E406:E407)</f>
        <v>0</v>
      </c>
    </row>
    <row r="409" spans="1:5" ht="42" hidden="1" customHeight="1" thickBot="1" x14ac:dyDescent="0.45">
      <c r="A409" s="528" t="s">
        <v>145</v>
      </c>
      <c r="B409" s="529"/>
      <c r="C409" s="709">
        <v>57900</v>
      </c>
      <c r="D409" s="516"/>
      <c r="E409" s="490"/>
    </row>
    <row r="410" spans="1:5" ht="24" hidden="1" customHeight="1" thickBot="1" x14ac:dyDescent="0.45">
      <c r="A410" s="532" t="s">
        <v>1</v>
      </c>
      <c r="B410" s="533"/>
      <c r="C410" s="710">
        <f>[15]физио!H203</f>
        <v>0.01</v>
      </c>
      <c r="D410" s="518"/>
      <c r="E410" s="711">
        <v>0</v>
      </c>
    </row>
    <row r="411" spans="1:5" ht="24" hidden="1" customHeight="1" thickBot="1" x14ac:dyDescent="0.4">
      <c r="A411" s="712" t="s">
        <v>0</v>
      </c>
      <c r="B411" s="713"/>
      <c r="C411" s="572">
        <f>SUM(C409:C410)</f>
        <v>57900.01</v>
      </c>
      <c r="D411" s="573"/>
      <c r="E411" s="574">
        <f>SUM(E409:E410)</f>
        <v>0</v>
      </c>
    </row>
    <row r="412" spans="1:5" ht="26.25" hidden="1" thickBot="1" x14ac:dyDescent="0.4">
      <c r="A412" s="702" t="s">
        <v>144</v>
      </c>
      <c r="B412" s="703"/>
      <c r="C412" s="704"/>
      <c r="D412" s="703"/>
      <c r="E412" s="469"/>
    </row>
    <row r="413" spans="1:5" ht="49.5" hidden="1" customHeight="1" x14ac:dyDescent="0.4">
      <c r="A413" s="514" t="s">
        <v>143</v>
      </c>
      <c r="B413" s="473">
        <f>C413*$B$19</f>
        <v>60100</v>
      </c>
      <c r="C413" s="685">
        <v>6.01</v>
      </c>
      <c r="D413" s="582"/>
      <c r="E413" s="476"/>
    </row>
    <row r="414" spans="1:5" ht="27" hidden="1" thickBot="1" x14ac:dyDescent="0.45">
      <c r="A414" s="499" t="s">
        <v>1</v>
      </c>
      <c r="B414" s="706">
        <f>C414*$B$19</f>
        <v>100</v>
      </c>
      <c r="C414" s="714">
        <f>[15]физио!H213</f>
        <v>0.01</v>
      </c>
      <c r="D414" s="535"/>
      <c r="E414" s="536">
        <v>0</v>
      </c>
    </row>
    <row r="415" spans="1:5" ht="26.25" hidden="1" thickBot="1" x14ac:dyDescent="0.4">
      <c r="A415" s="570" t="s">
        <v>0</v>
      </c>
      <c r="B415" s="483">
        <f>SUM(B413:B414)</f>
        <v>60200</v>
      </c>
      <c r="C415" s="688">
        <f>SUM(C413:C414)</f>
        <v>6.02</v>
      </c>
      <c r="D415" s="573"/>
      <c r="E415" s="574">
        <f>SUM(E413:E414)</f>
        <v>0</v>
      </c>
    </row>
    <row r="416" spans="1:5" ht="27.75" hidden="1" x14ac:dyDescent="0.4">
      <c r="A416" s="715" t="s">
        <v>43</v>
      </c>
      <c r="B416" s="716"/>
      <c r="C416" s="717">
        <v>1.1599999999999999</v>
      </c>
      <c r="D416" s="718"/>
      <c r="E416" s="438"/>
    </row>
    <row r="417" spans="1:10" ht="28.5" hidden="1" thickBot="1" x14ac:dyDescent="0.45">
      <c r="A417" s="719" t="s">
        <v>1</v>
      </c>
      <c r="B417" s="720">
        <f>C417*$B$19</f>
        <v>3000</v>
      </c>
      <c r="C417" s="721">
        <f>[15]физио!H239</f>
        <v>0.3</v>
      </c>
      <c r="D417" s="722">
        <f>[15]физио!I227</f>
        <v>0</v>
      </c>
      <c r="E417" s="723">
        <f>[15]физио!I239</f>
        <v>0.03</v>
      </c>
    </row>
    <row r="418" spans="1:10" ht="23.25" hidden="1" customHeight="1" thickBot="1" x14ac:dyDescent="0.45">
      <c r="A418" s="724" t="s">
        <v>0</v>
      </c>
      <c r="B418" s="725">
        <f>C418*$B$19</f>
        <v>14600</v>
      </c>
      <c r="C418" s="726">
        <f>SUM(C416:C417)</f>
        <v>1.46</v>
      </c>
      <c r="D418" s="727">
        <f>SUM(D416:D417)</f>
        <v>0</v>
      </c>
      <c r="E418" s="728">
        <f>SUM(E416:E417)</f>
        <v>0.03</v>
      </c>
    </row>
    <row r="419" spans="1:10" ht="23.25" hidden="1" customHeight="1" x14ac:dyDescent="0.35">
      <c r="A419" s="729" t="s">
        <v>140</v>
      </c>
      <c r="B419" s="730"/>
      <c r="C419" s="731">
        <v>6.01</v>
      </c>
      <c r="D419" s="732"/>
      <c r="E419" s="447"/>
    </row>
    <row r="420" spans="1:10" ht="30" hidden="1" customHeight="1" x14ac:dyDescent="0.35">
      <c r="A420" s="422" t="s">
        <v>396</v>
      </c>
      <c r="B420" s="423"/>
      <c r="C420" s="733">
        <v>0</v>
      </c>
      <c r="D420" s="734"/>
      <c r="E420" s="735">
        <v>0</v>
      </c>
    </row>
    <row r="421" spans="1:10" ht="30" hidden="1" customHeight="1" thickBot="1" x14ac:dyDescent="0.4">
      <c r="A421" s="736" t="s">
        <v>0</v>
      </c>
      <c r="B421" s="737"/>
      <c r="C421" s="738">
        <f>SUM(C419:C420)</f>
        <v>6.01</v>
      </c>
      <c r="D421" s="739"/>
      <c r="E421" s="728">
        <f>SUM(E419:E420)</f>
        <v>0</v>
      </c>
      <c r="J421" s="94" t="s">
        <v>397</v>
      </c>
    </row>
    <row r="422" spans="1:10" ht="3" hidden="1" customHeight="1" thickBot="1" x14ac:dyDescent="0.4">
      <c r="A422" s="740"/>
      <c r="B422" s="405"/>
      <c r="C422" s="406"/>
      <c r="D422" s="407"/>
      <c r="E422" s="741"/>
    </row>
    <row r="423" spans="1:10" ht="2.25" hidden="1" customHeight="1" thickBot="1" x14ac:dyDescent="0.4">
      <c r="A423" s="740"/>
      <c r="B423" s="405"/>
      <c r="C423" s="406"/>
      <c r="D423" s="407"/>
      <c r="E423" s="741"/>
    </row>
    <row r="424" spans="1:10" ht="2.25" hidden="1" customHeight="1" thickBot="1" x14ac:dyDescent="0.4">
      <c r="A424" s="740"/>
      <c r="B424" s="405"/>
      <c r="C424" s="406"/>
      <c r="D424" s="407"/>
      <c r="E424" s="741"/>
    </row>
    <row r="425" spans="1:10" ht="27" hidden="1" customHeight="1" thickBot="1" x14ac:dyDescent="0.4">
      <c r="A425" s="742" t="s">
        <v>137</v>
      </c>
      <c r="B425" s="743"/>
      <c r="C425" s="744"/>
      <c r="D425" s="745"/>
      <c r="E425" s="746"/>
    </row>
    <row r="426" spans="1:10" ht="29.25" hidden="1" customHeight="1" x14ac:dyDescent="0.35">
      <c r="A426" s="747" t="s">
        <v>136</v>
      </c>
      <c r="B426" s="748" t="e">
        <f>C426*$B$19</f>
        <v>#REF!</v>
      </c>
      <c r="C426" s="749" t="e">
        <f>#REF!</f>
        <v>#REF!</v>
      </c>
      <c r="D426" s="420"/>
      <c r="E426" s="447"/>
    </row>
    <row r="427" spans="1:10" ht="27.75" hidden="1" customHeight="1" thickBot="1" x14ac:dyDescent="0.4">
      <c r="A427" s="750" t="s">
        <v>1</v>
      </c>
      <c r="B427" s="751" t="e">
        <f>C427*$B$19</f>
        <v>#REF!</v>
      </c>
      <c r="C427" s="752" t="e">
        <f>#REF!</f>
        <v>#REF!</v>
      </c>
      <c r="D427" s="428"/>
      <c r="E427" s="753" t="e">
        <f>#REF!</f>
        <v>#REF!</v>
      </c>
    </row>
    <row r="428" spans="1:10" ht="31.5" hidden="1" customHeight="1" thickBot="1" x14ac:dyDescent="0.4">
      <c r="A428" s="754" t="s">
        <v>0</v>
      </c>
      <c r="B428" s="755" t="e">
        <f>SUM(B426:B427)</f>
        <v>#REF!</v>
      </c>
      <c r="C428" s="756" t="e">
        <f>SUM(C426:C427)</f>
        <v>#REF!</v>
      </c>
      <c r="D428" s="757"/>
      <c r="E428" s="728" t="e">
        <f>SUM(E426:E427)</f>
        <v>#REF!</v>
      </c>
    </row>
    <row r="429" spans="1:10" ht="29.25" hidden="1" customHeight="1" thickBot="1" x14ac:dyDescent="0.4">
      <c r="A429" s="758" t="s">
        <v>398</v>
      </c>
      <c r="B429" s="748" t="e">
        <f>C429*$B$19</f>
        <v>#REF!</v>
      </c>
      <c r="C429" s="749" t="e">
        <f>#REF!</f>
        <v>#REF!</v>
      </c>
      <c r="D429" s="397"/>
      <c r="E429" s="759"/>
    </row>
    <row r="430" spans="1:10" ht="28.5" hidden="1" customHeight="1" thickBot="1" x14ac:dyDescent="0.35">
      <c r="A430" s="750" t="s">
        <v>1</v>
      </c>
      <c r="B430" s="760" t="e">
        <f>C430*$B$19</f>
        <v>#REF!</v>
      </c>
      <c r="C430" s="752" t="e">
        <f>#REF!</f>
        <v>#REF!</v>
      </c>
      <c r="D430" s="428"/>
      <c r="E430" s="761" t="e">
        <f>#REF!</f>
        <v>#REF!</v>
      </c>
    </row>
    <row r="431" spans="1:10" ht="31.5" hidden="1" customHeight="1" thickBot="1" x14ac:dyDescent="0.4">
      <c r="A431" s="754" t="s">
        <v>0</v>
      </c>
      <c r="B431" s="762" t="e">
        <f>SUM(B429:B430)</f>
        <v>#REF!</v>
      </c>
      <c r="C431" s="756" t="e">
        <f>SUM(C429:C430)</f>
        <v>#REF!</v>
      </c>
      <c r="D431" s="757"/>
      <c r="E431" s="763" t="e">
        <f>SUM(E429:E430)</f>
        <v>#REF!</v>
      </c>
    </row>
    <row r="432" spans="1:10" ht="23.25" hidden="1" x14ac:dyDescent="0.35">
      <c r="A432" s="758" t="s">
        <v>399</v>
      </c>
      <c r="B432" s="748">
        <f>C432*$B$19</f>
        <v>36400</v>
      </c>
      <c r="C432" s="749">
        <v>3.64</v>
      </c>
      <c r="D432" s="397"/>
      <c r="E432" s="438"/>
    </row>
    <row r="433" spans="1:5" ht="24" hidden="1" thickBot="1" x14ac:dyDescent="0.4">
      <c r="A433" s="764" t="s">
        <v>1</v>
      </c>
      <c r="B433" s="751" t="e">
        <f>C433*$B$19</f>
        <v>#REF!</v>
      </c>
      <c r="C433" s="765" t="e">
        <f>#REF!</f>
        <v>#REF!</v>
      </c>
      <c r="D433" s="416"/>
      <c r="E433" s="766" t="e">
        <f>#REF!</f>
        <v>#REF!</v>
      </c>
    </row>
    <row r="434" spans="1:5" ht="24" hidden="1" thickBot="1" x14ac:dyDescent="0.4">
      <c r="A434" s="754" t="s">
        <v>0</v>
      </c>
      <c r="B434" s="755" t="e">
        <f>SUM(B432:B433)</f>
        <v>#REF!</v>
      </c>
      <c r="C434" s="756" t="e">
        <f>SUM(C432:C433)</f>
        <v>#REF!</v>
      </c>
      <c r="D434" s="757"/>
      <c r="E434" s="728" t="e">
        <f>SUM(E432:E433)</f>
        <v>#REF!</v>
      </c>
    </row>
    <row r="435" spans="1:5" ht="23.25" hidden="1" x14ac:dyDescent="0.35">
      <c r="A435" s="747" t="s">
        <v>134</v>
      </c>
      <c r="B435" s="748">
        <f>C435*$B$19</f>
        <v>52100</v>
      </c>
      <c r="C435" s="767">
        <v>5.21</v>
      </c>
      <c r="D435" s="420"/>
      <c r="E435" s="447"/>
    </row>
    <row r="436" spans="1:5" ht="24" hidden="1" thickBot="1" x14ac:dyDescent="0.4">
      <c r="A436" s="750" t="s">
        <v>1</v>
      </c>
      <c r="B436" s="751" t="e">
        <f>C436*$B$19</f>
        <v>#REF!</v>
      </c>
      <c r="C436" s="752" t="e">
        <f>#REF!</f>
        <v>#REF!</v>
      </c>
      <c r="D436" s="428"/>
      <c r="E436" s="753" t="e">
        <f>#REF!</f>
        <v>#REF!</v>
      </c>
    </row>
    <row r="437" spans="1:5" ht="24" hidden="1" thickBot="1" x14ac:dyDescent="0.4">
      <c r="A437" s="754" t="s">
        <v>0</v>
      </c>
      <c r="B437" s="755" t="e">
        <f>SUM(B435:B436)</f>
        <v>#REF!</v>
      </c>
      <c r="C437" s="756" t="e">
        <f>SUM(C435:C436)</f>
        <v>#REF!</v>
      </c>
      <c r="D437" s="757"/>
      <c r="E437" s="728" t="e">
        <f>SUM(E435:E436)</f>
        <v>#REF!</v>
      </c>
    </row>
    <row r="438" spans="1:5" ht="28.5" hidden="1" customHeight="1" x14ac:dyDescent="0.35">
      <c r="A438" s="758" t="s">
        <v>133</v>
      </c>
      <c r="B438" s="748" t="e">
        <f>C438*$B$19</f>
        <v>#REF!</v>
      </c>
      <c r="C438" s="749" t="e">
        <f>#REF!</f>
        <v>#REF!</v>
      </c>
      <c r="D438" s="397"/>
      <c r="E438" s="438"/>
    </row>
    <row r="439" spans="1:5" ht="31.5" hidden="1" customHeight="1" thickBot="1" x14ac:dyDescent="0.4">
      <c r="A439" s="764" t="s">
        <v>1</v>
      </c>
      <c r="B439" s="751" t="e">
        <f>C439*$B$19</f>
        <v>#REF!</v>
      </c>
      <c r="C439" s="765" t="e">
        <f>#REF!</f>
        <v>#REF!</v>
      </c>
      <c r="D439" s="416"/>
      <c r="E439" s="766" t="e">
        <f>#REF!</f>
        <v>#REF!</v>
      </c>
    </row>
    <row r="440" spans="1:5" ht="31.5" hidden="1" customHeight="1" thickBot="1" x14ac:dyDescent="0.4">
      <c r="A440" s="754" t="s">
        <v>0</v>
      </c>
      <c r="B440" s="755" t="e">
        <f>SUM(B438:B439)</f>
        <v>#REF!</v>
      </c>
      <c r="C440" s="756" t="e">
        <f>SUM(C438:C439)</f>
        <v>#REF!</v>
      </c>
      <c r="D440" s="757"/>
      <c r="E440" s="728" t="e">
        <f>SUM(E438:E439)</f>
        <v>#REF!</v>
      </c>
    </row>
    <row r="441" spans="1:5" ht="23.25" hidden="1" x14ac:dyDescent="0.35">
      <c r="A441" s="758" t="s">
        <v>400</v>
      </c>
      <c r="B441" s="748" t="e">
        <f>C441*$B$19</f>
        <v>#REF!</v>
      </c>
      <c r="C441" s="767" t="e">
        <f>#REF!</f>
        <v>#REF!</v>
      </c>
      <c r="D441" s="420"/>
      <c r="E441" s="447"/>
    </row>
    <row r="442" spans="1:5" ht="24" hidden="1" thickBot="1" x14ac:dyDescent="0.4">
      <c r="A442" s="750" t="s">
        <v>1</v>
      </c>
      <c r="B442" s="751" t="e">
        <f>C442*$B$19</f>
        <v>#REF!</v>
      </c>
      <c r="C442" s="752" t="e">
        <f>#REF!</f>
        <v>#REF!</v>
      </c>
      <c r="D442" s="428"/>
      <c r="E442" s="753" t="e">
        <f>#REF!</f>
        <v>#REF!</v>
      </c>
    </row>
    <row r="443" spans="1:5" ht="24" hidden="1" thickBot="1" x14ac:dyDescent="0.4">
      <c r="A443" s="754" t="s">
        <v>0</v>
      </c>
      <c r="B443" s="755" t="e">
        <f>SUM(B441:B442)</f>
        <v>#REF!</v>
      </c>
      <c r="C443" s="756" t="e">
        <f>SUM(C441:C442)</f>
        <v>#REF!</v>
      </c>
      <c r="D443" s="757"/>
      <c r="E443" s="728" t="e">
        <f>SUM(E441:E442)</f>
        <v>#REF!</v>
      </c>
    </row>
    <row r="444" spans="1:5" ht="23.25" hidden="1" x14ac:dyDescent="0.35">
      <c r="A444" s="758" t="s">
        <v>131</v>
      </c>
      <c r="B444" s="748">
        <f>C444*$B$19</f>
        <v>20600</v>
      </c>
      <c r="C444" s="749">
        <v>2.06</v>
      </c>
      <c r="D444" s="397"/>
      <c r="E444" s="438"/>
    </row>
    <row r="445" spans="1:5" ht="24" hidden="1" thickBot="1" x14ac:dyDescent="0.4">
      <c r="A445" s="764" t="s">
        <v>1</v>
      </c>
      <c r="B445" s="751" t="e">
        <f>C445*$B$19</f>
        <v>#REF!</v>
      </c>
      <c r="C445" s="765" t="e">
        <f>#REF!</f>
        <v>#REF!</v>
      </c>
      <c r="D445" s="416"/>
      <c r="E445" s="766" t="e">
        <f>#REF!</f>
        <v>#REF!</v>
      </c>
    </row>
    <row r="446" spans="1:5" ht="24" hidden="1" thickBot="1" x14ac:dyDescent="0.4">
      <c r="A446" s="754" t="s">
        <v>0</v>
      </c>
      <c r="B446" s="755" t="e">
        <f>SUM(B444:B445)</f>
        <v>#REF!</v>
      </c>
      <c r="C446" s="756" t="e">
        <f>SUM(C444:C445)</f>
        <v>#REF!</v>
      </c>
      <c r="D446" s="757"/>
      <c r="E446" s="728" t="e">
        <f>SUM(E444:E445)</f>
        <v>#REF!</v>
      </c>
    </row>
    <row r="447" spans="1:5" ht="30.75" hidden="1" customHeight="1" x14ac:dyDescent="0.35">
      <c r="A447" s="747" t="s">
        <v>130</v>
      </c>
      <c r="B447" s="748">
        <f>C447*$B$19</f>
        <v>63400</v>
      </c>
      <c r="C447" s="767">
        <v>6.34</v>
      </c>
      <c r="D447" s="420"/>
      <c r="E447" s="447"/>
    </row>
    <row r="448" spans="1:5" ht="32.25" hidden="1" customHeight="1" thickBot="1" x14ac:dyDescent="0.4">
      <c r="A448" s="750" t="s">
        <v>1</v>
      </c>
      <c r="B448" s="751" t="e">
        <f>C448*$B$19</f>
        <v>#REF!</v>
      </c>
      <c r="C448" s="752" t="e">
        <f>#REF!</f>
        <v>#REF!</v>
      </c>
      <c r="D448" s="428"/>
      <c r="E448" s="753" t="e">
        <f>#REF!</f>
        <v>#REF!</v>
      </c>
    </row>
    <row r="449" spans="1:5" ht="31.5" hidden="1" customHeight="1" thickBot="1" x14ac:dyDescent="0.4">
      <c r="A449" s="754" t="s">
        <v>0</v>
      </c>
      <c r="B449" s="755" t="e">
        <f>SUM(B447:B448)</f>
        <v>#REF!</v>
      </c>
      <c r="C449" s="756" t="e">
        <f>SUM(C447:C448)</f>
        <v>#REF!</v>
      </c>
      <c r="D449" s="757"/>
      <c r="E449" s="728" t="e">
        <f>SUM(E447:E448)</f>
        <v>#REF!</v>
      </c>
    </row>
    <row r="450" spans="1:5" ht="24" hidden="1" customHeight="1" x14ac:dyDescent="0.35">
      <c r="A450" s="758" t="s">
        <v>129</v>
      </c>
      <c r="B450" s="768"/>
      <c r="C450" s="769">
        <f>[20]калькул.!$C$109</f>
        <v>16100</v>
      </c>
      <c r="D450" s="430"/>
      <c r="E450" s="438"/>
    </row>
    <row r="451" spans="1:5" ht="24" hidden="1" customHeight="1" thickBot="1" x14ac:dyDescent="0.4">
      <c r="A451" s="764" t="s">
        <v>1</v>
      </c>
      <c r="B451" s="770"/>
      <c r="C451" s="771">
        <f>[20]калькул.!$F$109</f>
        <v>100</v>
      </c>
      <c r="D451" s="412"/>
      <c r="E451" s="441">
        <f>[20]калькул.!$G$109</f>
        <v>0</v>
      </c>
    </row>
    <row r="452" spans="1:5" ht="24" hidden="1" customHeight="1" thickBot="1" x14ac:dyDescent="0.4">
      <c r="A452" s="754" t="s">
        <v>0</v>
      </c>
      <c r="B452" s="772"/>
      <c r="C452" s="773">
        <f>SUM(C450:C451)</f>
        <v>16200</v>
      </c>
      <c r="D452" s="739"/>
      <c r="E452" s="728">
        <f>SUM(E450:E451)</f>
        <v>0</v>
      </c>
    </row>
    <row r="453" spans="1:5" ht="24" hidden="1" customHeight="1" x14ac:dyDescent="0.35">
      <c r="A453" s="747" t="s">
        <v>128</v>
      </c>
      <c r="B453" s="774"/>
      <c r="C453" s="775">
        <f>[20]калькул.!$C$118</f>
        <v>14900</v>
      </c>
      <c r="D453" s="776"/>
      <c r="E453" s="447"/>
    </row>
    <row r="454" spans="1:5" ht="24" hidden="1" customHeight="1" x14ac:dyDescent="0.35">
      <c r="A454" s="750" t="s">
        <v>1</v>
      </c>
      <c r="B454" s="777"/>
      <c r="C454" s="778">
        <f>[20]калькул.!$F$118</f>
        <v>3100</v>
      </c>
      <c r="D454" s="425"/>
      <c r="E454" s="450">
        <f>[20]калькул.!$G$118</f>
        <v>0</v>
      </c>
    </row>
    <row r="455" spans="1:5" ht="24" hidden="1" customHeight="1" thickBot="1" x14ac:dyDescent="0.4">
      <c r="A455" s="754" t="s">
        <v>0</v>
      </c>
      <c r="B455" s="772"/>
      <c r="C455" s="773">
        <f>SUM(C453:C454)</f>
        <v>18000</v>
      </c>
      <c r="D455" s="739"/>
      <c r="E455" s="728">
        <f>SUM(E453:E454)</f>
        <v>0</v>
      </c>
    </row>
    <row r="456" spans="1:5" ht="23.25" hidden="1" x14ac:dyDescent="0.35">
      <c r="A456" s="758" t="s">
        <v>127</v>
      </c>
      <c r="B456" s="748">
        <f>C456*$B$19</f>
        <v>13600.000000000002</v>
      </c>
      <c r="C456" s="749">
        <v>1.36</v>
      </c>
      <c r="D456" s="397"/>
      <c r="E456" s="438"/>
    </row>
    <row r="457" spans="1:5" ht="24" hidden="1" thickBot="1" x14ac:dyDescent="0.4">
      <c r="A457" s="764" t="s">
        <v>1</v>
      </c>
      <c r="B457" s="751" t="e">
        <f>C457*$B$19</f>
        <v>#REF!</v>
      </c>
      <c r="C457" s="765" t="e">
        <f>#REF!</f>
        <v>#REF!</v>
      </c>
      <c r="D457" s="416"/>
      <c r="E457" s="766" t="e">
        <f>#REF!</f>
        <v>#REF!</v>
      </c>
    </row>
    <row r="458" spans="1:5" ht="24" hidden="1" thickBot="1" x14ac:dyDescent="0.4">
      <c r="A458" s="754" t="s">
        <v>0</v>
      </c>
      <c r="B458" s="755" t="e">
        <f>SUM(B456:B457)</f>
        <v>#REF!</v>
      </c>
      <c r="C458" s="756" t="e">
        <f>SUM(C456:C457)</f>
        <v>#REF!</v>
      </c>
      <c r="D458" s="757"/>
      <c r="E458" s="728" t="e">
        <f>SUM(E456:E457)</f>
        <v>#REF!</v>
      </c>
    </row>
    <row r="459" spans="1:5" ht="23.25" hidden="1" x14ac:dyDescent="0.35">
      <c r="A459" s="747" t="s">
        <v>126</v>
      </c>
      <c r="B459" s="748">
        <f>C459*$B$19</f>
        <v>52600</v>
      </c>
      <c r="C459" s="767">
        <v>5.26</v>
      </c>
      <c r="D459" s="420"/>
      <c r="E459" s="447"/>
    </row>
    <row r="460" spans="1:5" ht="24" hidden="1" thickBot="1" x14ac:dyDescent="0.4">
      <c r="A460" s="750" t="s">
        <v>1</v>
      </c>
      <c r="B460" s="751" t="e">
        <f>C460*$B$19</f>
        <v>#REF!</v>
      </c>
      <c r="C460" s="752" t="e">
        <f>#REF!</f>
        <v>#REF!</v>
      </c>
      <c r="D460" s="428"/>
      <c r="E460" s="753" t="e">
        <f>#REF!</f>
        <v>#REF!</v>
      </c>
    </row>
    <row r="461" spans="1:5" ht="24" hidden="1" thickBot="1" x14ac:dyDescent="0.4">
      <c r="A461" s="754" t="s">
        <v>0</v>
      </c>
      <c r="B461" s="755" t="e">
        <f>SUM(B459:B460)</f>
        <v>#REF!</v>
      </c>
      <c r="C461" s="756" t="e">
        <f>SUM(C459:C460)</f>
        <v>#REF!</v>
      </c>
      <c r="D461" s="757"/>
      <c r="E461" s="728" t="e">
        <f>SUM(E459:E460)</f>
        <v>#REF!</v>
      </c>
    </row>
    <row r="462" spans="1:5" ht="23.25" hidden="1" x14ac:dyDescent="0.35">
      <c r="A462" s="758" t="s">
        <v>125</v>
      </c>
      <c r="B462" s="748">
        <f>C462*$B$19</f>
        <v>26600</v>
      </c>
      <c r="C462" s="749">
        <v>2.66</v>
      </c>
      <c r="D462" s="397"/>
      <c r="E462" s="438"/>
    </row>
    <row r="463" spans="1:5" ht="24" hidden="1" thickBot="1" x14ac:dyDescent="0.4">
      <c r="A463" s="764" t="s">
        <v>1</v>
      </c>
      <c r="B463" s="751" t="e">
        <f>C463*$B$19</f>
        <v>#REF!</v>
      </c>
      <c r="C463" s="765" t="e">
        <f>#REF!</f>
        <v>#REF!</v>
      </c>
      <c r="D463" s="416"/>
      <c r="E463" s="766" t="e">
        <f>#REF!</f>
        <v>#REF!</v>
      </c>
    </row>
    <row r="464" spans="1:5" ht="24" hidden="1" thickBot="1" x14ac:dyDescent="0.4">
      <c r="A464" s="754" t="s">
        <v>0</v>
      </c>
      <c r="B464" s="755" t="e">
        <f>SUM(B462:B463)</f>
        <v>#REF!</v>
      </c>
      <c r="C464" s="756" t="e">
        <f>SUM(C462:C463)</f>
        <v>#REF!</v>
      </c>
      <c r="D464" s="757"/>
      <c r="E464" s="728" t="e">
        <f>SUM(E462:E463)</f>
        <v>#REF!</v>
      </c>
    </row>
    <row r="465" spans="1:5" ht="28.5" hidden="1" customHeight="1" x14ac:dyDescent="0.35">
      <c r="A465" s="747" t="s">
        <v>124</v>
      </c>
      <c r="B465" s="748">
        <f>C465*$B$19</f>
        <v>124200</v>
      </c>
      <c r="C465" s="767">
        <v>12.42</v>
      </c>
      <c r="D465" s="420"/>
      <c r="E465" s="447"/>
    </row>
    <row r="466" spans="1:5" ht="24" hidden="1" thickBot="1" x14ac:dyDescent="0.4">
      <c r="A466" s="750" t="s">
        <v>1</v>
      </c>
      <c r="B466" s="751" t="e">
        <f>C466*$B$19</f>
        <v>#REF!</v>
      </c>
      <c r="C466" s="752" t="e">
        <f>#REF!</f>
        <v>#REF!</v>
      </c>
      <c r="D466" s="428"/>
      <c r="E466" s="753" t="e">
        <f>#REF!</f>
        <v>#REF!</v>
      </c>
    </row>
    <row r="467" spans="1:5" ht="24" hidden="1" thickBot="1" x14ac:dyDescent="0.4">
      <c r="A467" s="754" t="s">
        <v>0</v>
      </c>
      <c r="B467" s="755" t="e">
        <f>SUM(B465:B466)</f>
        <v>#REF!</v>
      </c>
      <c r="C467" s="756" t="e">
        <f>SUM(C465:C466)</f>
        <v>#REF!</v>
      </c>
      <c r="D467" s="757"/>
      <c r="E467" s="728" t="e">
        <f>SUM(E465:E466)</f>
        <v>#REF!</v>
      </c>
    </row>
    <row r="468" spans="1:5" ht="23.25" hidden="1" x14ac:dyDescent="0.35">
      <c r="A468" s="758" t="s">
        <v>123</v>
      </c>
      <c r="B468" s="748">
        <f>C468*$B$19</f>
        <v>186000</v>
      </c>
      <c r="C468" s="749">
        <v>18.600000000000001</v>
      </c>
      <c r="D468" s="397"/>
      <c r="E468" s="438"/>
    </row>
    <row r="469" spans="1:5" ht="29.25" hidden="1" customHeight="1" thickBot="1" x14ac:dyDescent="0.4">
      <c r="A469" s="764" t="s">
        <v>1</v>
      </c>
      <c r="B469" s="751" t="e">
        <f>C469*$B$19</f>
        <v>#REF!</v>
      </c>
      <c r="C469" s="765" t="e">
        <f>#REF!</f>
        <v>#REF!</v>
      </c>
      <c r="D469" s="416"/>
      <c r="E469" s="766" t="e">
        <f>#REF!</f>
        <v>#REF!</v>
      </c>
    </row>
    <row r="470" spans="1:5" ht="27.75" hidden="1" customHeight="1" thickBot="1" x14ac:dyDescent="0.4">
      <c r="A470" s="754" t="s">
        <v>0</v>
      </c>
      <c r="B470" s="755" t="e">
        <f>SUM(B468:B469)</f>
        <v>#REF!</v>
      </c>
      <c r="C470" s="756" t="e">
        <f>SUM(C468:C469)</f>
        <v>#REF!</v>
      </c>
      <c r="D470" s="757"/>
      <c r="E470" s="728" t="e">
        <f>SUM(E468:E469)</f>
        <v>#REF!</v>
      </c>
    </row>
    <row r="471" spans="1:5" ht="23.25" hidden="1" x14ac:dyDescent="0.35">
      <c r="A471" s="747" t="s">
        <v>122</v>
      </c>
      <c r="B471" s="748">
        <f>C471*$B$19</f>
        <v>33100</v>
      </c>
      <c r="C471" s="767">
        <v>3.31</v>
      </c>
      <c r="D471" s="420"/>
      <c r="E471" s="447"/>
    </row>
    <row r="472" spans="1:5" ht="24" hidden="1" thickBot="1" x14ac:dyDescent="0.4">
      <c r="A472" s="750" t="s">
        <v>1</v>
      </c>
      <c r="B472" s="751" t="e">
        <f>C472*$B$19</f>
        <v>#REF!</v>
      </c>
      <c r="C472" s="752" t="e">
        <f>#REF!</f>
        <v>#REF!</v>
      </c>
      <c r="D472" s="428"/>
      <c r="E472" s="753" t="e">
        <f>#REF!</f>
        <v>#REF!</v>
      </c>
    </row>
    <row r="473" spans="1:5" ht="24" hidden="1" thickBot="1" x14ac:dyDescent="0.4">
      <c r="A473" s="754" t="s">
        <v>0</v>
      </c>
      <c r="B473" s="755" t="e">
        <f>SUM(B471:B472)</f>
        <v>#REF!</v>
      </c>
      <c r="C473" s="756" t="e">
        <f>SUM(C471:C472)</f>
        <v>#REF!</v>
      </c>
      <c r="D473" s="757"/>
      <c r="E473" s="728" t="e">
        <f>SUM(E471:E472)</f>
        <v>#REF!</v>
      </c>
    </row>
    <row r="474" spans="1:5" ht="42" hidden="1" customHeight="1" x14ac:dyDescent="0.35">
      <c r="A474" s="779" t="s">
        <v>401</v>
      </c>
      <c r="B474" s="780"/>
      <c r="C474" s="781">
        <f>[20]калькул.!$C$164</f>
        <v>28350</v>
      </c>
      <c r="D474" s="782"/>
      <c r="E474" s="438"/>
    </row>
    <row r="475" spans="1:5" ht="24" hidden="1" customHeight="1" thickBot="1" x14ac:dyDescent="0.4">
      <c r="A475" s="764" t="s">
        <v>1</v>
      </c>
      <c r="B475" s="770"/>
      <c r="C475" s="783">
        <f>[20]калькул.!$F$164</f>
        <v>900</v>
      </c>
      <c r="D475" s="784"/>
      <c r="E475" s="441">
        <f>[20]калькул.!$G$164</f>
        <v>1.6301988300000001</v>
      </c>
    </row>
    <row r="476" spans="1:5" ht="24" hidden="1" customHeight="1" thickBot="1" x14ac:dyDescent="0.4">
      <c r="A476" s="754" t="s">
        <v>0</v>
      </c>
      <c r="B476" s="772"/>
      <c r="C476" s="773">
        <f>SUM(C474:C475)</f>
        <v>29250</v>
      </c>
      <c r="D476" s="739"/>
      <c r="E476" s="728">
        <f>SUM(E474:E475)</f>
        <v>1.6301988300000001</v>
      </c>
    </row>
    <row r="477" spans="1:5" ht="42" hidden="1" customHeight="1" x14ac:dyDescent="0.35">
      <c r="A477" s="785" t="s">
        <v>402</v>
      </c>
      <c r="B477" s="786"/>
      <c r="C477" s="787">
        <f>[20]калькул.!$C$176</f>
        <v>36800</v>
      </c>
      <c r="D477" s="788"/>
      <c r="E477" s="447"/>
    </row>
    <row r="478" spans="1:5" ht="24" hidden="1" customHeight="1" x14ac:dyDescent="0.35">
      <c r="A478" s="750" t="s">
        <v>1</v>
      </c>
      <c r="B478" s="777"/>
      <c r="C478" s="789">
        <f>[20]калькул.!$F$176</f>
        <v>850</v>
      </c>
      <c r="D478" s="790"/>
      <c r="E478" s="450">
        <f>[20]калькул.!$G$176</f>
        <v>1.6301988300000001</v>
      </c>
    </row>
    <row r="479" spans="1:5" ht="24" hidden="1" customHeight="1" thickBot="1" x14ac:dyDescent="0.4">
      <c r="A479" s="754" t="s">
        <v>0</v>
      </c>
      <c r="B479" s="772"/>
      <c r="C479" s="773">
        <f>SUM(C477:C478)</f>
        <v>37650</v>
      </c>
      <c r="D479" s="739"/>
      <c r="E479" s="728">
        <f>SUM(E477:E478)</f>
        <v>1.6301988300000001</v>
      </c>
    </row>
    <row r="480" spans="1:5" ht="23.25" hidden="1" x14ac:dyDescent="0.35">
      <c r="A480" s="791" t="s">
        <v>121</v>
      </c>
      <c r="B480" s="748">
        <f>C480*$B$19</f>
        <v>13799.999999999998</v>
      </c>
      <c r="C480" s="792">
        <v>1.38</v>
      </c>
      <c r="D480" s="793"/>
      <c r="E480" s="438"/>
    </row>
    <row r="481" spans="1:8" ht="24" hidden="1" thickBot="1" x14ac:dyDescent="0.4">
      <c r="A481" s="764" t="s">
        <v>1</v>
      </c>
      <c r="B481" s="751" t="e">
        <f>C481*$B$19</f>
        <v>#REF!</v>
      </c>
      <c r="C481" s="794" t="e">
        <f>#REF!</f>
        <v>#REF!</v>
      </c>
      <c r="D481" s="795"/>
      <c r="E481" s="723" t="e">
        <f>#REF!</f>
        <v>#REF!</v>
      </c>
    </row>
    <row r="482" spans="1:8" ht="24" hidden="1" thickBot="1" x14ac:dyDescent="0.4">
      <c r="A482" s="754" t="s">
        <v>0</v>
      </c>
      <c r="B482" s="755" t="e">
        <f>SUM(B480:B481)</f>
        <v>#REF!</v>
      </c>
      <c r="C482" s="756" t="e">
        <f>SUM(C480:C481)</f>
        <v>#REF!</v>
      </c>
      <c r="D482" s="757"/>
      <c r="E482" s="728" t="e">
        <f>SUM(E480:E481)</f>
        <v>#REF!</v>
      </c>
    </row>
    <row r="483" spans="1:8" ht="26.25" hidden="1" customHeight="1" x14ac:dyDescent="0.35">
      <c r="A483" s="796" t="s">
        <v>120</v>
      </c>
      <c r="B483" s="748">
        <f>C483*$B$19</f>
        <v>21300</v>
      </c>
      <c r="C483" s="797">
        <v>2.13</v>
      </c>
      <c r="D483" s="798"/>
      <c r="E483" s="447"/>
      <c r="F483" s="470">
        <v>9</v>
      </c>
      <c r="G483" s="471"/>
      <c r="H483" s="471"/>
    </row>
    <row r="484" spans="1:8" ht="27" hidden="1" customHeight="1" thickBot="1" x14ac:dyDescent="0.4">
      <c r="A484" s="750" t="s">
        <v>1</v>
      </c>
      <c r="B484" s="751" t="e">
        <f>C484*$B$19</f>
        <v>#REF!</v>
      </c>
      <c r="C484" s="799" t="e">
        <f>#REF!</f>
        <v>#REF!</v>
      </c>
      <c r="D484" s="734"/>
      <c r="E484" s="800" t="e">
        <f>#REF!</f>
        <v>#REF!</v>
      </c>
    </row>
    <row r="485" spans="1:8" ht="32.25" hidden="1" customHeight="1" thickBot="1" x14ac:dyDescent="0.4">
      <c r="A485" s="754" t="s">
        <v>0</v>
      </c>
      <c r="B485" s="755" t="e">
        <f>SUM(B483:B484)</f>
        <v>#REF!</v>
      </c>
      <c r="C485" s="756" t="e">
        <f>SUM(C483:C484)</f>
        <v>#REF!</v>
      </c>
      <c r="D485" s="757"/>
      <c r="E485" s="728" t="e">
        <f>SUM(E483:E484)</f>
        <v>#REF!</v>
      </c>
    </row>
    <row r="486" spans="1:8" ht="23.25" hidden="1" x14ac:dyDescent="0.35">
      <c r="A486" s="791" t="s">
        <v>119</v>
      </c>
      <c r="B486" s="748">
        <f>C486*$B$19</f>
        <v>59800.000000000007</v>
      </c>
      <c r="C486" s="792">
        <v>5.98</v>
      </c>
      <c r="D486" s="793"/>
      <c r="E486" s="438"/>
    </row>
    <row r="487" spans="1:8" ht="24" hidden="1" thickBot="1" x14ac:dyDescent="0.4">
      <c r="A487" s="764" t="s">
        <v>1</v>
      </c>
      <c r="B487" s="751" t="e">
        <f>C487*$B$19</f>
        <v>#REF!</v>
      </c>
      <c r="C487" s="794" t="e">
        <f>#REF!</f>
        <v>#REF!</v>
      </c>
      <c r="D487" s="795"/>
      <c r="E487" s="723" t="e">
        <f>#REF!</f>
        <v>#REF!</v>
      </c>
    </row>
    <row r="488" spans="1:8" ht="24" hidden="1" thickBot="1" x14ac:dyDescent="0.4">
      <c r="A488" s="754" t="s">
        <v>0</v>
      </c>
      <c r="B488" s="755" t="e">
        <f>SUM(B486:B487)</f>
        <v>#REF!</v>
      </c>
      <c r="C488" s="756" t="e">
        <f>SUM(C486:C487)</f>
        <v>#REF!</v>
      </c>
      <c r="D488" s="757"/>
      <c r="E488" s="728" t="e">
        <f>SUM(E486:E487)</f>
        <v>#REF!</v>
      </c>
    </row>
    <row r="489" spans="1:8" ht="29.25" hidden="1" customHeight="1" x14ac:dyDescent="0.35">
      <c r="A489" s="796" t="s">
        <v>118</v>
      </c>
      <c r="B489" s="748">
        <f>C489*$B$19</f>
        <v>21300</v>
      </c>
      <c r="C489" s="797">
        <v>2.13</v>
      </c>
      <c r="D489" s="798"/>
      <c r="E489" s="447"/>
    </row>
    <row r="490" spans="1:8" ht="31.5" hidden="1" customHeight="1" thickBot="1" x14ac:dyDescent="0.4">
      <c r="A490" s="750" t="s">
        <v>1</v>
      </c>
      <c r="B490" s="751" t="e">
        <f>C490*$B$19</f>
        <v>#REF!</v>
      </c>
      <c r="C490" s="799" t="e">
        <f>#REF!</f>
        <v>#REF!</v>
      </c>
      <c r="D490" s="734"/>
      <c r="E490" s="800" t="e">
        <f>#REF!</f>
        <v>#REF!</v>
      </c>
    </row>
    <row r="491" spans="1:8" ht="32.25" hidden="1" customHeight="1" thickBot="1" x14ac:dyDescent="0.4">
      <c r="A491" s="754" t="s">
        <v>0</v>
      </c>
      <c r="B491" s="755" t="e">
        <f>SUM(B489:B490)</f>
        <v>#REF!</v>
      </c>
      <c r="C491" s="756" t="e">
        <f>SUM(C489:C490)</f>
        <v>#REF!</v>
      </c>
      <c r="D491" s="757"/>
      <c r="E491" s="728" t="e">
        <f>SUM(E489:E490)</f>
        <v>#REF!</v>
      </c>
    </row>
    <row r="492" spans="1:8" ht="23.25" hidden="1" x14ac:dyDescent="0.35">
      <c r="A492" s="791" t="s">
        <v>117</v>
      </c>
      <c r="B492" s="748">
        <f>C492*$B$19</f>
        <v>35700</v>
      </c>
      <c r="C492" s="792">
        <v>3.57</v>
      </c>
      <c r="D492" s="793"/>
      <c r="E492" s="438"/>
    </row>
    <row r="493" spans="1:8" ht="24" hidden="1" thickBot="1" x14ac:dyDescent="0.4">
      <c r="A493" s="764" t="s">
        <v>1</v>
      </c>
      <c r="B493" s="751" t="e">
        <f>C493*$B$19</f>
        <v>#REF!</v>
      </c>
      <c r="C493" s="794" t="e">
        <f>#REF!</f>
        <v>#REF!</v>
      </c>
      <c r="D493" s="795"/>
      <c r="E493" s="723" t="e">
        <f>#REF!</f>
        <v>#REF!</v>
      </c>
    </row>
    <row r="494" spans="1:8" ht="24" hidden="1" thickBot="1" x14ac:dyDescent="0.4">
      <c r="A494" s="754" t="s">
        <v>0</v>
      </c>
      <c r="B494" s="755" t="e">
        <f>SUM(B492:B493)</f>
        <v>#REF!</v>
      </c>
      <c r="C494" s="756" t="e">
        <f>SUM(C492:C493)</f>
        <v>#REF!</v>
      </c>
      <c r="D494" s="757"/>
      <c r="E494" s="728" t="e">
        <f>SUM(E492:E493)</f>
        <v>#REF!</v>
      </c>
    </row>
    <row r="495" spans="1:8" ht="23.25" hidden="1" x14ac:dyDescent="0.35">
      <c r="A495" s="801" t="s">
        <v>403</v>
      </c>
      <c r="B495" s="748">
        <f>C495*$B$19</f>
        <v>28600</v>
      </c>
      <c r="C495" s="792">
        <v>2.86</v>
      </c>
      <c r="D495" s="793"/>
      <c r="E495" s="438"/>
    </row>
    <row r="496" spans="1:8" ht="24" hidden="1" thickBot="1" x14ac:dyDescent="0.4">
      <c r="A496" s="764" t="s">
        <v>1</v>
      </c>
      <c r="B496" s="751" t="e">
        <f>C496*$B$19</f>
        <v>#REF!</v>
      </c>
      <c r="C496" s="794" t="e">
        <f>#REF!</f>
        <v>#REF!</v>
      </c>
      <c r="D496" s="795"/>
      <c r="E496" s="723" t="e">
        <f>#REF!</f>
        <v>#REF!</v>
      </c>
    </row>
    <row r="497" spans="1:5" ht="24" hidden="1" thickBot="1" x14ac:dyDescent="0.4">
      <c r="A497" s="754" t="s">
        <v>0</v>
      </c>
      <c r="B497" s="755" t="e">
        <f>SUM(B495:B496)</f>
        <v>#REF!</v>
      </c>
      <c r="C497" s="756" t="e">
        <f>SUM(C495:C496)</f>
        <v>#REF!</v>
      </c>
      <c r="D497" s="757"/>
      <c r="E497" s="728" t="e">
        <f>SUM(E495:E496)</f>
        <v>#REF!</v>
      </c>
    </row>
    <row r="498" spans="1:5" ht="41.25" hidden="1" customHeight="1" x14ac:dyDescent="0.35">
      <c r="A498" s="802" t="s">
        <v>115</v>
      </c>
      <c r="B498" s="748">
        <f>C498*$B$19</f>
        <v>46400</v>
      </c>
      <c r="C498" s="792">
        <v>4.6399999999999997</v>
      </c>
      <c r="D498" s="793"/>
      <c r="E498" s="438"/>
    </row>
    <row r="499" spans="1:5" ht="24" hidden="1" thickBot="1" x14ac:dyDescent="0.4">
      <c r="A499" s="803" t="s">
        <v>1</v>
      </c>
      <c r="B499" s="751" t="e">
        <f>C499*$B$19</f>
        <v>#REF!</v>
      </c>
      <c r="C499" s="794" t="e">
        <f>#REF!</f>
        <v>#REF!</v>
      </c>
      <c r="D499" s="795"/>
      <c r="E499" s="723" t="e">
        <f>#REF!</f>
        <v>#REF!</v>
      </c>
    </row>
    <row r="500" spans="1:5" ht="24" hidden="1" thickBot="1" x14ac:dyDescent="0.4">
      <c r="A500" s="804" t="s">
        <v>0</v>
      </c>
      <c r="B500" s="755" t="e">
        <f>SUM(B498:B499)</f>
        <v>#REF!</v>
      </c>
      <c r="C500" s="756" t="e">
        <f>SUM(C498:C499)</f>
        <v>#REF!</v>
      </c>
      <c r="D500" s="757"/>
      <c r="E500" s="728" t="e">
        <f>SUM(E498:E499)</f>
        <v>#REF!</v>
      </c>
    </row>
    <row r="501" spans="1:5" ht="41.25" hidden="1" x14ac:dyDescent="0.35">
      <c r="A501" s="802" t="s">
        <v>114</v>
      </c>
      <c r="B501" s="748">
        <f>C501*$B$19</f>
        <v>46400</v>
      </c>
      <c r="C501" s="792">
        <v>4.6399999999999997</v>
      </c>
      <c r="D501" s="793"/>
      <c r="E501" s="438"/>
    </row>
    <row r="502" spans="1:5" ht="24" hidden="1" thickBot="1" x14ac:dyDescent="0.4">
      <c r="A502" s="803" t="s">
        <v>1</v>
      </c>
      <c r="B502" s="751" t="e">
        <f>C502*$B$19</f>
        <v>#REF!</v>
      </c>
      <c r="C502" s="794" t="e">
        <f>#REF!</f>
        <v>#REF!</v>
      </c>
      <c r="D502" s="795"/>
      <c r="E502" s="723" t="e">
        <f>#REF!</f>
        <v>#REF!</v>
      </c>
    </row>
    <row r="503" spans="1:5" ht="26.25" hidden="1" customHeight="1" thickBot="1" x14ac:dyDescent="0.4">
      <c r="A503" s="804" t="s">
        <v>0</v>
      </c>
      <c r="B503" s="755" t="e">
        <f>SUM(B501:B502)</f>
        <v>#REF!</v>
      </c>
      <c r="C503" s="756" t="e">
        <f>SUM(C501:C502)</f>
        <v>#REF!</v>
      </c>
      <c r="D503" s="757"/>
      <c r="E503" s="728" t="e">
        <f>SUM(E501:E502)</f>
        <v>#REF!</v>
      </c>
    </row>
    <row r="504" spans="1:5" ht="42" hidden="1" customHeight="1" x14ac:dyDescent="0.35">
      <c r="A504" s="805" t="s">
        <v>113</v>
      </c>
      <c r="B504" s="748">
        <f>C504*$B$19</f>
        <v>64100</v>
      </c>
      <c r="C504" s="792">
        <v>6.41</v>
      </c>
      <c r="D504" s="793"/>
      <c r="E504" s="438"/>
    </row>
    <row r="505" spans="1:5" ht="24" hidden="1" thickBot="1" x14ac:dyDescent="0.4">
      <c r="A505" s="803" t="s">
        <v>1</v>
      </c>
      <c r="B505" s="751" t="e">
        <f>C505*$B$19</f>
        <v>#REF!</v>
      </c>
      <c r="C505" s="794" t="e">
        <f>#REF!</f>
        <v>#REF!</v>
      </c>
      <c r="D505" s="795"/>
      <c r="E505" s="723" t="e">
        <f>#REF!</f>
        <v>#REF!</v>
      </c>
    </row>
    <row r="506" spans="1:5" ht="24" hidden="1" thickBot="1" x14ac:dyDescent="0.4">
      <c r="A506" s="804" t="s">
        <v>0</v>
      </c>
      <c r="B506" s="755" t="e">
        <f>SUM(B504:B505)</f>
        <v>#REF!</v>
      </c>
      <c r="C506" s="756" t="e">
        <f>SUM(C504:C505)</f>
        <v>#REF!</v>
      </c>
      <c r="D506" s="757"/>
      <c r="E506" s="728" t="e">
        <f>SUM(E504:E505)</f>
        <v>#REF!</v>
      </c>
    </row>
    <row r="507" spans="1:5" ht="41.25" hidden="1" x14ac:dyDescent="0.35">
      <c r="A507" s="802" t="s">
        <v>404</v>
      </c>
      <c r="B507" s="748">
        <f>C507*$B$19</f>
        <v>46400</v>
      </c>
      <c r="C507" s="792">
        <v>4.6399999999999997</v>
      </c>
      <c r="D507" s="793"/>
      <c r="E507" s="438"/>
    </row>
    <row r="508" spans="1:5" ht="24" hidden="1" thickBot="1" x14ac:dyDescent="0.4">
      <c r="A508" s="803" t="s">
        <v>1</v>
      </c>
      <c r="B508" s="751" t="e">
        <f>C508*$B$19</f>
        <v>#REF!</v>
      </c>
      <c r="C508" s="794" t="e">
        <f>#REF!</f>
        <v>#REF!</v>
      </c>
      <c r="D508" s="795"/>
      <c r="E508" s="723" t="e">
        <f>#REF!</f>
        <v>#REF!</v>
      </c>
    </row>
    <row r="509" spans="1:5" ht="24" hidden="1" thickBot="1" x14ac:dyDescent="0.4">
      <c r="A509" s="804" t="s">
        <v>0</v>
      </c>
      <c r="B509" s="755" t="e">
        <f>SUM(B507:B508)</f>
        <v>#REF!</v>
      </c>
      <c r="C509" s="756" t="e">
        <f>SUM(C507:C508)</f>
        <v>#REF!</v>
      </c>
      <c r="D509" s="757"/>
      <c r="E509" s="728" t="e">
        <f>SUM(E507:E508)</f>
        <v>#REF!</v>
      </c>
    </row>
    <row r="510" spans="1:5" ht="41.25" hidden="1" x14ac:dyDescent="0.35">
      <c r="A510" s="802" t="s">
        <v>111</v>
      </c>
      <c r="B510" s="748">
        <f>C510*$B$19</f>
        <v>46400</v>
      </c>
      <c r="C510" s="792">
        <v>4.6399999999999997</v>
      </c>
      <c r="D510" s="793"/>
      <c r="E510" s="438"/>
    </row>
    <row r="511" spans="1:5" ht="24" hidden="1" thickBot="1" x14ac:dyDescent="0.4">
      <c r="A511" s="803" t="s">
        <v>1</v>
      </c>
      <c r="B511" s="751" t="e">
        <f>C511*$B$19</f>
        <v>#REF!</v>
      </c>
      <c r="C511" s="794" t="e">
        <f>#REF!</f>
        <v>#REF!</v>
      </c>
      <c r="D511" s="795"/>
      <c r="E511" s="723" t="e">
        <f>#REF!</f>
        <v>#REF!</v>
      </c>
    </row>
    <row r="512" spans="1:5" ht="24" hidden="1" thickBot="1" x14ac:dyDescent="0.4">
      <c r="A512" s="804" t="s">
        <v>0</v>
      </c>
      <c r="B512" s="755" t="e">
        <f>SUM(B510:B511)</f>
        <v>#REF!</v>
      </c>
      <c r="C512" s="756" t="e">
        <f>SUM(C510:C511)</f>
        <v>#REF!</v>
      </c>
      <c r="D512" s="757"/>
      <c r="E512" s="728" t="e">
        <f>SUM(E510:E511)</f>
        <v>#REF!</v>
      </c>
    </row>
    <row r="513" spans="1:5" ht="41.25" hidden="1" x14ac:dyDescent="0.35">
      <c r="A513" s="802" t="s">
        <v>110</v>
      </c>
      <c r="B513" s="748">
        <f>C513*$B$19</f>
        <v>54000</v>
      </c>
      <c r="C513" s="792">
        <v>5.4</v>
      </c>
      <c r="D513" s="793"/>
      <c r="E513" s="438"/>
    </row>
    <row r="514" spans="1:5" ht="24" hidden="1" thickBot="1" x14ac:dyDescent="0.4">
      <c r="A514" s="803" t="s">
        <v>1</v>
      </c>
      <c r="B514" s="751" t="e">
        <f>C514*$B$19</f>
        <v>#REF!</v>
      </c>
      <c r="C514" s="794" t="e">
        <f>#REF!</f>
        <v>#REF!</v>
      </c>
      <c r="D514" s="795"/>
      <c r="E514" s="723" t="e">
        <f>#REF!</f>
        <v>#REF!</v>
      </c>
    </row>
    <row r="515" spans="1:5" ht="24" hidden="1" thickBot="1" x14ac:dyDescent="0.4">
      <c r="A515" s="804" t="s">
        <v>0</v>
      </c>
      <c r="B515" s="755" t="e">
        <f>SUM(B513:B514)</f>
        <v>#REF!</v>
      </c>
      <c r="C515" s="756" t="e">
        <f>SUM(C513:C514)</f>
        <v>#REF!</v>
      </c>
      <c r="D515" s="757"/>
      <c r="E515" s="728" t="e">
        <f>SUM(E513:E514)</f>
        <v>#REF!</v>
      </c>
    </row>
    <row r="516" spans="1:5" ht="41.25" hidden="1" x14ac:dyDescent="0.35">
      <c r="A516" s="802" t="s">
        <v>405</v>
      </c>
      <c r="B516" s="748">
        <f>C516*$B$19</f>
        <v>133600</v>
      </c>
      <c r="C516" s="792">
        <v>13.36</v>
      </c>
      <c r="D516" s="793"/>
      <c r="E516" s="438"/>
    </row>
    <row r="517" spans="1:5" ht="24" hidden="1" thickBot="1" x14ac:dyDescent="0.4">
      <c r="A517" s="803" t="s">
        <v>1</v>
      </c>
      <c r="B517" s="751" t="e">
        <f>C517*$B$19</f>
        <v>#REF!</v>
      </c>
      <c r="C517" s="794" t="e">
        <f>#REF!</f>
        <v>#REF!</v>
      </c>
      <c r="D517" s="795"/>
      <c r="E517" s="723" t="e">
        <f>#REF!</f>
        <v>#REF!</v>
      </c>
    </row>
    <row r="518" spans="1:5" ht="24" hidden="1" thickBot="1" x14ac:dyDescent="0.4">
      <c r="A518" s="804" t="s">
        <v>0</v>
      </c>
      <c r="B518" s="755" t="e">
        <f>SUM(B516:B517)</f>
        <v>#REF!</v>
      </c>
      <c r="C518" s="756" t="e">
        <f>SUM(C516:C517)</f>
        <v>#REF!</v>
      </c>
      <c r="D518" s="757"/>
      <c r="E518" s="728" t="e">
        <f>SUM(E516:E517)</f>
        <v>#REF!</v>
      </c>
    </row>
    <row r="519" spans="1:5" ht="41.25" hidden="1" x14ac:dyDescent="0.35">
      <c r="A519" s="802" t="s">
        <v>406</v>
      </c>
      <c r="B519" s="748">
        <f>C519*$B$19</f>
        <v>133600</v>
      </c>
      <c r="C519" s="792">
        <v>13.36</v>
      </c>
      <c r="D519" s="793"/>
      <c r="E519" s="438"/>
    </row>
    <row r="520" spans="1:5" ht="23.25" hidden="1" thickBot="1" x14ac:dyDescent="0.35">
      <c r="A520" s="803" t="s">
        <v>1</v>
      </c>
      <c r="B520" s="751" t="e">
        <f>C520*$B$19</f>
        <v>#REF!</v>
      </c>
      <c r="C520" s="794" t="e">
        <f>#REF!</f>
        <v>#REF!</v>
      </c>
      <c r="D520" s="795"/>
      <c r="E520" s="806" t="e">
        <f>#REF!</f>
        <v>#REF!</v>
      </c>
    </row>
    <row r="521" spans="1:5" ht="24" hidden="1" thickBot="1" x14ac:dyDescent="0.4">
      <c r="A521" s="804" t="s">
        <v>0</v>
      </c>
      <c r="B521" s="755" t="e">
        <f>SUM(B519:B520)</f>
        <v>#REF!</v>
      </c>
      <c r="C521" s="756" t="e">
        <f>SUM(C519:C520)</f>
        <v>#REF!</v>
      </c>
      <c r="D521" s="757"/>
      <c r="E521" s="728" t="e">
        <f>SUM(E519:E520)</f>
        <v>#REF!</v>
      </c>
    </row>
    <row r="522" spans="1:5" ht="23.25" hidden="1" x14ac:dyDescent="0.35">
      <c r="A522" s="802" t="s">
        <v>407</v>
      </c>
      <c r="B522" s="748">
        <f>C522*$B$19</f>
        <v>176800</v>
      </c>
      <c r="C522" s="792">
        <v>17.68</v>
      </c>
      <c r="D522" s="793"/>
      <c r="E522" s="438"/>
    </row>
    <row r="523" spans="1:5" ht="23.25" hidden="1" thickBot="1" x14ac:dyDescent="0.35">
      <c r="A523" s="803" t="s">
        <v>1</v>
      </c>
      <c r="B523" s="751" t="e">
        <f>C523*$B$19</f>
        <v>#REF!</v>
      </c>
      <c r="C523" s="794" t="e">
        <f>#REF!</f>
        <v>#REF!</v>
      </c>
      <c r="D523" s="795"/>
      <c r="E523" s="806" t="e">
        <f>#REF!</f>
        <v>#REF!</v>
      </c>
    </row>
    <row r="524" spans="1:5" ht="24" hidden="1" thickBot="1" x14ac:dyDescent="0.4">
      <c r="A524" s="754" t="s">
        <v>0</v>
      </c>
      <c r="B524" s="755" t="e">
        <f>SUM(B522:B523)</f>
        <v>#REF!</v>
      </c>
      <c r="C524" s="756" t="e">
        <f>SUM(C522:C523)</f>
        <v>#REF!</v>
      </c>
      <c r="D524" s="757"/>
      <c r="E524" s="728" t="e">
        <f>SUM(E522:E523)</f>
        <v>#REF!</v>
      </c>
    </row>
    <row r="525" spans="1:5" ht="41.25" hidden="1" x14ac:dyDescent="0.35">
      <c r="A525" s="807" t="s">
        <v>101</v>
      </c>
      <c r="B525" s="748">
        <f>C525*$B$19</f>
        <v>64100</v>
      </c>
      <c r="C525" s="792">
        <v>6.41</v>
      </c>
      <c r="D525" s="793"/>
      <c r="E525" s="438"/>
    </row>
    <row r="526" spans="1:5" ht="24" hidden="1" thickBot="1" x14ac:dyDescent="0.4">
      <c r="A526" s="803" t="s">
        <v>1</v>
      </c>
      <c r="B526" s="751" t="e">
        <f>C526*$B$19</f>
        <v>#REF!</v>
      </c>
      <c r="C526" s="794" t="e">
        <f>#REF!</f>
        <v>#REF!</v>
      </c>
      <c r="D526" s="795"/>
      <c r="E526" s="723" t="e">
        <f>#REF!</f>
        <v>#REF!</v>
      </c>
    </row>
    <row r="527" spans="1:5" ht="24" hidden="1" thickBot="1" x14ac:dyDescent="0.4">
      <c r="A527" s="804" t="s">
        <v>0</v>
      </c>
      <c r="B527" s="755" t="e">
        <f>SUM(B525:B526)</f>
        <v>#REF!</v>
      </c>
      <c r="C527" s="756" t="e">
        <f>SUM(C525:C526)</f>
        <v>#REF!</v>
      </c>
      <c r="D527" s="757"/>
      <c r="E527" s="728" t="e">
        <f>SUM(E525:E526)</f>
        <v>#REF!</v>
      </c>
    </row>
    <row r="528" spans="1:5" ht="41.25" hidden="1" x14ac:dyDescent="0.35">
      <c r="A528" s="807" t="s">
        <v>100</v>
      </c>
      <c r="B528" s="748">
        <f>C528*$B$19</f>
        <v>37500</v>
      </c>
      <c r="C528" s="792">
        <v>3.75</v>
      </c>
      <c r="D528" s="793"/>
      <c r="E528" s="438"/>
    </row>
    <row r="529" spans="1:5" ht="24" hidden="1" thickBot="1" x14ac:dyDescent="0.4">
      <c r="A529" s="803" t="s">
        <v>1</v>
      </c>
      <c r="B529" s="751" t="e">
        <f>C529*$B$19</f>
        <v>#REF!</v>
      </c>
      <c r="C529" s="794" t="e">
        <f>#REF!</f>
        <v>#REF!</v>
      </c>
      <c r="D529" s="795"/>
      <c r="E529" s="723" t="e">
        <f>#REF!</f>
        <v>#REF!</v>
      </c>
    </row>
    <row r="530" spans="1:5" ht="24" hidden="1" thickBot="1" x14ac:dyDescent="0.4">
      <c r="A530" s="754" t="s">
        <v>0</v>
      </c>
      <c r="B530" s="755" t="e">
        <f>SUM(B528:B529)</f>
        <v>#REF!</v>
      </c>
      <c r="C530" s="756" t="e">
        <f>SUM(C528:C529)</f>
        <v>#REF!</v>
      </c>
      <c r="D530" s="757"/>
      <c r="E530" s="728" t="e">
        <f>SUM(E528:E529)</f>
        <v>#REF!</v>
      </c>
    </row>
    <row r="531" spans="1:5" ht="24" hidden="1" thickBot="1" x14ac:dyDescent="0.4">
      <c r="A531" s="729" t="s">
        <v>43</v>
      </c>
      <c r="B531" s="808"/>
      <c r="C531" s="809">
        <v>3.06</v>
      </c>
      <c r="D531" s="808"/>
      <c r="E531" s="741"/>
    </row>
    <row r="532" spans="1:5" ht="24" hidden="1" thickBot="1" x14ac:dyDescent="0.4">
      <c r="A532" s="422" t="s">
        <v>1</v>
      </c>
      <c r="B532" s="808"/>
      <c r="C532" s="810">
        <f>[15]физио!H239</f>
        <v>0.3</v>
      </c>
      <c r="D532" s="808"/>
      <c r="E532" s="811">
        <v>0</v>
      </c>
    </row>
    <row r="533" spans="1:5" ht="24" hidden="1" thickBot="1" x14ac:dyDescent="0.4">
      <c r="A533" s="736" t="s">
        <v>0</v>
      </c>
      <c r="B533" s="808"/>
      <c r="C533" s="738">
        <f>SUM(C531:C532)</f>
        <v>3.36</v>
      </c>
      <c r="D533" s="808"/>
      <c r="E533" s="728">
        <f>SUM(E531:E532)</f>
        <v>0</v>
      </c>
    </row>
    <row r="534" spans="1:5" ht="24" hidden="1" thickBot="1" x14ac:dyDescent="0.4">
      <c r="A534" s="812" t="s">
        <v>99</v>
      </c>
      <c r="B534" s="813"/>
      <c r="C534" s="744"/>
      <c r="D534" s="745"/>
      <c r="E534" s="746"/>
    </row>
    <row r="535" spans="1:5" ht="23.25" hidden="1" x14ac:dyDescent="0.35">
      <c r="A535" s="791" t="s">
        <v>98</v>
      </c>
      <c r="B535" s="748">
        <f>C535*$B$19</f>
        <v>168900</v>
      </c>
      <c r="C535" s="792">
        <v>16.89</v>
      </c>
      <c r="D535" s="793"/>
      <c r="E535" s="438"/>
    </row>
    <row r="536" spans="1:5" ht="24" hidden="1" thickBot="1" x14ac:dyDescent="0.4">
      <c r="A536" s="764" t="s">
        <v>1</v>
      </c>
      <c r="B536" s="751">
        <f>C536*$B$19</f>
        <v>16500</v>
      </c>
      <c r="C536" s="794">
        <f>[15]Ренген!H19</f>
        <v>1.65</v>
      </c>
      <c r="D536" s="795"/>
      <c r="E536" s="723">
        <f>[15]Ренген!I19</f>
        <v>0</v>
      </c>
    </row>
    <row r="537" spans="1:5" ht="24" hidden="1" thickBot="1" x14ac:dyDescent="0.4">
      <c r="A537" s="754" t="s">
        <v>0</v>
      </c>
      <c r="B537" s="755">
        <f>SUM(B535:B536)</f>
        <v>185400</v>
      </c>
      <c r="C537" s="756">
        <f>SUM(C535:C536)</f>
        <v>18.54</v>
      </c>
      <c r="D537" s="757"/>
      <c r="E537" s="728">
        <f>SUM(E535:E536)</f>
        <v>0</v>
      </c>
    </row>
    <row r="538" spans="1:5" ht="23.25" hidden="1" x14ac:dyDescent="0.35">
      <c r="A538" s="796" t="s">
        <v>97</v>
      </c>
      <c r="B538" s="748">
        <f>C538*$B$19</f>
        <v>298800</v>
      </c>
      <c r="C538" s="797">
        <v>29.88</v>
      </c>
      <c r="D538" s="798"/>
      <c r="E538" s="447"/>
    </row>
    <row r="539" spans="1:5" ht="23.25" hidden="1" x14ac:dyDescent="0.35">
      <c r="A539" s="750" t="s">
        <v>1</v>
      </c>
      <c r="B539" s="760">
        <f>C539*$B$19</f>
        <v>32599.999999999996</v>
      </c>
      <c r="C539" s="799">
        <f>[15]Ренген!H26</f>
        <v>3.26</v>
      </c>
      <c r="D539" s="734"/>
      <c r="E539" s="800">
        <f>[15]Ренген!I26</f>
        <v>0</v>
      </c>
    </row>
    <row r="540" spans="1:5" ht="24" hidden="1" thickBot="1" x14ac:dyDescent="0.4">
      <c r="A540" s="814" t="s">
        <v>0</v>
      </c>
      <c r="B540" s="815">
        <f>SUM(B538:B539)</f>
        <v>331400</v>
      </c>
      <c r="C540" s="809">
        <f>SUM(C538:C539)</f>
        <v>33.14</v>
      </c>
      <c r="D540" s="816"/>
      <c r="E540" s="817">
        <f>SUM(E538:E539)</f>
        <v>0</v>
      </c>
    </row>
    <row r="541" spans="1:5" ht="23.25" hidden="1" customHeight="1" x14ac:dyDescent="0.35">
      <c r="A541" s="818" t="s">
        <v>96</v>
      </c>
      <c r="B541" s="819"/>
      <c r="C541" s="792">
        <v>77200</v>
      </c>
      <c r="D541" s="793"/>
      <c r="E541" s="438"/>
    </row>
    <row r="542" spans="1:5" ht="23.25" hidden="1" customHeight="1" thickBot="1" x14ac:dyDescent="0.35">
      <c r="A542" s="764" t="s">
        <v>1</v>
      </c>
      <c r="B542" s="770"/>
      <c r="C542" s="794">
        <f>[15]Ренген!H33</f>
        <v>1.65</v>
      </c>
      <c r="D542" s="795"/>
      <c r="E542" s="806">
        <f>[15]Ренген!I33</f>
        <v>0</v>
      </c>
    </row>
    <row r="543" spans="1:5" ht="24" hidden="1" customHeight="1" thickBot="1" x14ac:dyDescent="0.4">
      <c r="A543" s="754" t="s">
        <v>0</v>
      </c>
      <c r="B543" s="772"/>
      <c r="C543" s="756">
        <f>SUM(C541:C542)</f>
        <v>77201.649999999994</v>
      </c>
      <c r="D543" s="757"/>
      <c r="E543" s="728">
        <f>SUM(E541:E542)</f>
        <v>0</v>
      </c>
    </row>
    <row r="544" spans="1:5" ht="23.25" hidden="1" x14ac:dyDescent="0.35">
      <c r="A544" s="796" t="s">
        <v>95</v>
      </c>
      <c r="B544" s="748">
        <f>C544*$B$19</f>
        <v>298800</v>
      </c>
      <c r="C544" s="797">
        <v>29.88</v>
      </c>
      <c r="D544" s="798"/>
      <c r="E544" s="447"/>
    </row>
    <row r="545" spans="1:5" ht="22.5" hidden="1" x14ac:dyDescent="0.3">
      <c r="A545" s="750" t="s">
        <v>1</v>
      </c>
      <c r="B545" s="760">
        <f>C545*$B$19</f>
        <v>32599.999999999996</v>
      </c>
      <c r="C545" s="799">
        <f>[15]Ренген!H40</f>
        <v>3.26</v>
      </c>
      <c r="D545" s="734"/>
      <c r="E545" s="820">
        <f>[15]Ренген!I40</f>
        <v>0</v>
      </c>
    </row>
    <row r="546" spans="1:5" ht="24" hidden="1" thickBot="1" x14ac:dyDescent="0.4">
      <c r="A546" s="814" t="s">
        <v>0</v>
      </c>
      <c r="B546" s="815">
        <f>SUM(B544:B545)</f>
        <v>331400</v>
      </c>
      <c r="C546" s="809">
        <f>SUM(C544:C545)</f>
        <v>33.14</v>
      </c>
      <c r="D546" s="816"/>
      <c r="E546" s="817">
        <f>SUM(E544:E545)</f>
        <v>0</v>
      </c>
    </row>
    <row r="547" spans="1:5" ht="23.25" hidden="1" x14ac:dyDescent="0.35">
      <c r="A547" s="791" t="s">
        <v>94</v>
      </c>
      <c r="B547" s="748">
        <f>C547*$B$19</f>
        <v>199300</v>
      </c>
      <c r="C547" s="792">
        <v>19.93</v>
      </c>
      <c r="D547" s="793"/>
      <c r="E547" s="438"/>
    </row>
    <row r="548" spans="1:5" ht="23.25" hidden="1" thickBot="1" x14ac:dyDescent="0.35">
      <c r="A548" s="764" t="s">
        <v>1</v>
      </c>
      <c r="B548" s="751">
        <f>C548*$B$19</f>
        <v>6100</v>
      </c>
      <c r="C548" s="794">
        <f>[15]Ренген!H48</f>
        <v>0.61</v>
      </c>
      <c r="D548" s="795"/>
      <c r="E548" s="806">
        <f>[15]Ренген!I48</f>
        <v>0</v>
      </c>
    </row>
    <row r="549" spans="1:5" ht="24" hidden="1" thickBot="1" x14ac:dyDescent="0.4">
      <c r="A549" s="754" t="s">
        <v>0</v>
      </c>
      <c r="B549" s="755">
        <f>SUM(B547:B548)</f>
        <v>205400</v>
      </c>
      <c r="C549" s="756">
        <v>25.32</v>
      </c>
      <c r="D549" s="757"/>
      <c r="E549" s="728">
        <f>SUM(E547:E548)</f>
        <v>0</v>
      </c>
    </row>
    <row r="550" spans="1:5" ht="23.25" hidden="1" x14ac:dyDescent="0.35">
      <c r="A550" s="796" t="s">
        <v>93</v>
      </c>
      <c r="B550" s="748">
        <f>C550*$B$19</f>
        <v>298800</v>
      </c>
      <c r="C550" s="797">
        <v>29.88</v>
      </c>
      <c r="D550" s="798"/>
      <c r="E550" s="447"/>
    </row>
    <row r="551" spans="1:5" ht="23.25" hidden="1" thickBot="1" x14ac:dyDescent="0.35">
      <c r="A551" s="750" t="s">
        <v>1</v>
      </c>
      <c r="B551" s="751">
        <f>C551*$B$19</f>
        <v>11900</v>
      </c>
      <c r="C551" s="799">
        <f>[15]Ренген!H55</f>
        <v>1.19</v>
      </c>
      <c r="D551" s="734"/>
      <c r="E551" s="820">
        <f>[15]Ренген!I55</f>
        <v>0</v>
      </c>
    </row>
    <row r="552" spans="1:5" ht="24" hidden="1" thickBot="1" x14ac:dyDescent="0.4">
      <c r="A552" s="754" t="s">
        <v>0</v>
      </c>
      <c r="B552" s="755">
        <f>SUM(B550:B551)</f>
        <v>310700</v>
      </c>
      <c r="C552" s="756">
        <f>SUM(C550:C551)</f>
        <v>31.07</v>
      </c>
      <c r="D552" s="757"/>
      <c r="E552" s="728">
        <f>SUM(E550:E551)</f>
        <v>0</v>
      </c>
    </row>
    <row r="553" spans="1:5" ht="24" hidden="1" customHeight="1" thickBot="1" x14ac:dyDescent="0.4">
      <c r="A553" s="818" t="s">
        <v>92</v>
      </c>
      <c r="B553" s="819"/>
      <c r="C553" s="792">
        <v>77200</v>
      </c>
      <c r="D553" s="793"/>
      <c r="E553" s="438"/>
    </row>
    <row r="554" spans="1:5" ht="23.25" hidden="1" customHeight="1" thickBot="1" x14ac:dyDescent="0.35">
      <c r="A554" s="764" t="s">
        <v>1</v>
      </c>
      <c r="B554" s="770"/>
      <c r="C554" s="794">
        <f>[15]Ренген!H63</f>
        <v>0.96</v>
      </c>
      <c r="D554" s="795"/>
      <c r="E554" s="806">
        <f>[15]Ренген!I63</f>
        <v>0</v>
      </c>
    </row>
    <row r="555" spans="1:5" ht="24" hidden="1" customHeight="1" thickBot="1" x14ac:dyDescent="0.4">
      <c r="A555" s="754" t="s">
        <v>0</v>
      </c>
      <c r="B555" s="772"/>
      <c r="C555" s="756">
        <f>SUM(C553:C554)</f>
        <v>77200.960000000006</v>
      </c>
      <c r="D555" s="757"/>
      <c r="E555" s="728">
        <f>SUM(E553:E554)</f>
        <v>0</v>
      </c>
    </row>
    <row r="556" spans="1:5" ht="24" hidden="1" customHeight="1" thickBot="1" x14ac:dyDescent="0.4">
      <c r="A556" s="821" t="s">
        <v>91</v>
      </c>
      <c r="B556" s="822"/>
      <c r="C556" s="797">
        <v>115750</v>
      </c>
      <c r="D556" s="798"/>
      <c r="E556" s="447"/>
    </row>
    <row r="557" spans="1:5" ht="23.25" hidden="1" customHeight="1" thickBot="1" x14ac:dyDescent="0.35">
      <c r="A557" s="750" t="s">
        <v>1</v>
      </c>
      <c r="B557" s="777"/>
      <c r="C557" s="799">
        <f>[15]Ренген!H70</f>
        <v>1.89</v>
      </c>
      <c r="D557" s="734"/>
      <c r="E557" s="820">
        <f>[15]Ренген!I70</f>
        <v>0</v>
      </c>
    </row>
    <row r="558" spans="1:5" ht="24" hidden="1" customHeight="1" thickBot="1" x14ac:dyDescent="0.4">
      <c r="A558" s="754" t="s">
        <v>0</v>
      </c>
      <c r="B558" s="772"/>
      <c r="C558" s="756">
        <f>SUM(C556:C557)</f>
        <v>115751.89</v>
      </c>
      <c r="D558" s="757"/>
      <c r="E558" s="728">
        <f>SUM(E556:E557)</f>
        <v>0</v>
      </c>
    </row>
    <row r="559" spans="1:5" ht="23.25" hidden="1" x14ac:dyDescent="0.35">
      <c r="A559" s="791" t="s">
        <v>90</v>
      </c>
      <c r="B559" s="748">
        <f>C559*$B$19</f>
        <v>168900</v>
      </c>
      <c r="C559" s="792">
        <v>16.89</v>
      </c>
      <c r="D559" s="793"/>
      <c r="E559" s="438"/>
    </row>
    <row r="560" spans="1:5" ht="23.25" hidden="1" thickBot="1" x14ac:dyDescent="0.35">
      <c r="A560" s="764" t="s">
        <v>1</v>
      </c>
      <c r="B560" s="751">
        <f>C560*$B$19</f>
        <v>6100</v>
      </c>
      <c r="C560" s="794">
        <f>[15]Ренген!H77</f>
        <v>0.61</v>
      </c>
      <c r="D560" s="795"/>
      <c r="E560" s="806">
        <f>[15]Ренген!I77</f>
        <v>0</v>
      </c>
    </row>
    <row r="561" spans="1:5" ht="24" hidden="1" thickBot="1" x14ac:dyDescent="0.4">
      <c r="A561" s="754" t="s">
        <v>0</v>
      </c>
      <c r="B561" s="755">
        <f>SUM(B559:B560)</f>
        <v>175000</v>
      </c>
      <c r="C561" s="756">
        <f>SUM(C559:C560)</f>
        <v>17.5</v>
      </c>
      <c r="D561" s="757"/>
      <c r="E561" s="728">
        <f>SUM(E559:E560)</f>
        <v>0</v>
      </c>
    </row>
    <row r="562" spans="1:5" ht="23.25" hidden="1" x14ac:dyDescent="0.35">
      <c r="A562" s="796" t="s">
        <v>89</v>
      </c>
      <c r="B562" s="748">
        <f>C562*$B$19</f>
        <v>253200</v>
      </c>
      <c r="C562" s="797">
        <v>25.32</v>
      </c>
      <c r="D562" s="798"/>
      <c r="E562" s="447"/>
    </row>
    <row r="563" spans="1:5" ht="23.25" hidden="1" thickBot="1" x14ac:dyDescent="0.35">
      <c r="A563" s="750" t="s">
        <v>1</v>
      </c>
      <c r="B563" s="751">
        <f>C563*$B$19</f>
        <v>6100</v>
      </c>
      <c r="C563" s="799">
        <f>[15]Ренген!H84</f>
        <v>0.61</v>
      </c>
      <c r="D563" s="734"/>
      <c r="E563" s="820">
        <f>[15]Ренген!I84</f>
        <v>0</v>
      </c>
    </row>
    <row r="564" spans="1:5" ht="24" hidden="1" thickBot="1" x14ac:dyDescent="0.4">
      <c r="A564" s="754" t="s">
        <v>0</v>
      </c>
      <c r="B564" s="755">
        <f>SUM(B562:B563)</f>
        <v>259300</v>
      </c>
      <c r="C564" s="756">
        <f>SUM(C562:C563)</f>
        <v>25.93</v>
      </c>
      <c r="D564" s="757"/>
      <c r="E564" s="728">
        <f>SUM(E562:E563)</f>
        <v>0</v>
      </c>
    </row>
    <row r="565" spans="1:5" ht="23.25" hidden="1" x14ac:dyDescent="0.35">
      <c r="A565" s="791" t="s">
        <v>88</v>
      </c>
      <c r="B565" s="748">
        <f>C565*$B$19</f>
        <v>253200</v>
      </c>
      <c r="C565" s="797">
        <v>25.32</v>
      </c>
      <c r="D565" s="798"/>
      <c r="E565" s="447"/>
    </row>
    <row r="566" spans="1:5" ht="23.25" hidden="1" thickBot="1" x14ac:dyDescent="0.35">
      <c r="A566" s="764" t="s">
        <v>1</v>
      </c>
      <c r="B566" s="751">
        <f>C566*$B$19</f>
        <v>6100</v>
      </c>
      <c r="C566" s="794">
        <f>[15]Ренген!H91</f>
        <v>0.61</v>
      </c>
      <c r="D566" s="795"/>
      <c r="E566" s="806">
        <f>[15]Ренген!I91</f>
        <v>0</v>
      </c>
    </row>
    <row r="567" spans="1:5" ht="24" hidden="1" thickBot="1" x14ac:dyDescent="0.4">
      <c r="A567" s="754" t="s">
        <v>0</v>
      </c>
      <c r="B567" s="755">
        <f>SUM(B565:B566)</f>
        <v>259300</v>
      </c>
      <c r="C567" s="756">
        <f>SUM(C565:C566)</f>
        <v>25.93</v>
      </c>
      <c r="D567" s="757"/>
      <c r="E567" s="728">
        <f>SUM(E565:E566)</f>
        <v>0</v>
      </c>
    </row>
    <row r="568" spans="1:5" ht="24" hidden="1" customHeight="1" thickBot="1" x14ac:dyDescent="0.4">
      <c r="A568" s="821" t="s">
        <v>87</v>
      </c>
      <c r="B568" s="822"/>
      <c r="C568" s="797">
        <v>115750</v>
      </c>
      <c r="D568" s="798"/>
      <c r="E568" s="447"/>
    </row>
    <row r="569" spans="1:5" ht="23.25" hidden="1" customHeight="1" thickBot="1" x14ac:dyDescent="0.35">
      <c r="A569" s="750" t="s">
        <v>1</v>
      </c>
      <c r="B569" s="777"/>
      <c r="C569" s="799">
        <f>[15]Ренген!H98</f>
        <v>0.96</v>
      </c>
      <c r="D569" s="734"/>
      <c r="E569" s="820">
        <f>[15]Ренген!I98</f>
        <v>0</v>
      </c>
    </row>
    <row r="570" spans="1:5" ht="24" hidden="1" customHeight="1" thickBot="1" x14ac:dyDescent="0.4">
      <c r="A570" s="754" t="s">
        <v>0</v>
      </c>
      <c r="B570" s="772"/>
      <c r="C570" s="756">
        <f>SUM(C568:C569)</f>
        <v>115750.96</v>
      </c>
      <c r="D570" s="757"/>
      <c r="E570" s="728">
        <f>SUM(E568:E569)</f>
        <v>0</v>
      </c>
    </row>
    <row r="571" spans="1:5" ht="23.25" hidden="1" x14ac:dyDescent="0.35">
      <c r="A571" s="791" t="s">
        <v>86</v>
      </c>
      <c r="B571" s="748">
        <f>C571*$B$19</f>
        <v>253200</v>
      </c>
      <c r="C571" s="797">
        <v>25.32</v>
      </c>
      <c r="D571" s="798"/>
      <c r="E571" s="447"/>
    </row>
    <row r="572" spans="1:5" ht="23.25" hidden="1" thickBot="1" x14ac:dyDescent="0.35">
      <c r="A572" s="764" t="s">
        <v>1</v>
      </c>
      <c r="B572" s="751">
        <f>C572*$B$19</f>
        <v>9600</v>
      </c>
      <c r="C572" s="794">
        <f>[15]Ренген!H106</f>
        <v>0.96</v>
      </c>
      <c r="D572" s="795"/>
      <c r="E572" s="806">
        <f>[15]Ренген!I106</f>
        <v>0</v>
      </c>
    </row>
    <row r="573" spans="1:5" ht="24" hidden="1" thickBot="1" x14ac:dyDescent="0.4">
      <c r="A573" s="754" t="s">
        <v>0</v>
      </c>
      <c r="B573" s="755">
        <f>SUM(B571:B572)</f>
        <v>262800</v>
      </c>
      <c r="C573" s="756">
        <f>SUM(C571:C572)</f>
        <v>26.28</v>
      </c>
      <c r="D573" s="757"/>
      <c r="E573" s="728">
        <f>SUM(E571:E572)</f>
        <v>0</v>
      </c>
    </row>
    <row r="574" spans="1:5" ht="23.25" hidden="1" x14ac:dyDescent="0.35">
      <c r="A574" s="796" t="s">
        <v>85</v>
      </c>
      <c r="B574" s="748">
        <f>C574*$B$19</f>
        <v>253200</v>
      </c>
      <c r="C574" s="797">
        <v>25.32</v>
      </c>
      <c r="D574" s="798"/>
      <c r="E574" s="447"/>
    </row>
    <row r="575" spans="1:5" ht="23.25" hidden="1" thickBot="1" x14ac:dyDescent="0.35">
      <c r="A575" s="750" t="s">
        <v>1</v>
      </c>
      <c r="B575" s="751">
        <f>C575*$B$19</f>
        <v>9600</v>
      </c>
      <c r="C575" s="799">
        <f>[15]Ренген!H113</f>
        <v>0.96</v>
      </c>
      <c r="D575" s="734"/>
      <c r="E575" s="820">
        <f>[15]Ренген!I113</f>
        <v>0</v>
      </c>
    </row>
    <row r="576" spans="1:5" ht="24" hidden="1" thickBot="1" x14ac:dyDescent="0.4">
      <c r="A576" s="754" t="s">
        <v>0</v>
      </c>
      <c r="B576" s="755">
        <f>SUM(B574:B575)</f>
        <v>262800</v>
      </c>
      <c r="C576" s="756">
        <f>SUM(C574:C575)</f>
        <v>26.28</v>
      </c>
      <c r="D576" s="757"/>
      <c r="E576" s="728">
        <f>SUM(E574:E575)</f>
        <v>0</v>
      </c>
    </row>
    <row r="577" spans="1:5" ht="23.25" hidden="1" x14ac:dyDescent="0.35">
      <c r="A577" s="791" t="s">
        <v>84</v>
      </c>
      <c r="B577" s="748">
        <f>C577*$B$19</f>
        <v>168900</v>
      </c>
      <c r="C577" s="792">
        <v>16.89</v>
      </c>
      <c r="D577" s="793"/>
      <c r="E577" s="438"/>
    </row>
    <row r="578" spans="1:5" ht="23.25" hidden="1" thickBot="1" x14ac:dyDescent="0.35">
      <c r="A578" s="764" t="s">
        <v>1</v>
      </c>
      <c r="B578" s="751">
        <f>C578*$B$19</f>
        <v>9600</v>
      </c>
      <c r="C578" s="794">
        <f>[15]Ренген!H121</f>
        <v>0.96</v>
      </c>
      <c r="D578" s="795"/>
      <c r="E578" s="806">
        <f>[15]Ренген!I121</f>
        <v>0</v>
      </c>
    </row>
    <row r="579" spans="1:5" ht="24" hidden="1" thickBot="1" x14ac:dyDescent="0.4">
      <c r="A579" s="754" t="s">
        <v>0</v>
      </c>
      <c r="B579" s="755">
        <f>SUM(B577:B578)</f>
        <v>178500</v>
      </c>
      <c r="C579" s="756">
        <f>SUM(C577:C578)</f>
        <v>17.850000000000001</v>
      </c>
      <c r="D579" s="757"/>
      <c r="E579" s="728">
        <f>SUM(E577:E578)</f>
        <v>0</v>
      </c>
    </row>
    <row r="580" spans="1:5" ht="23.25" hidden="1" x14ac:dyDescent="0.35">
      <c r="A580" s="796" t="s">
        <v>83</v>
      </c>
      <c r="B580" s="748">
        <f>C580*$B$19</f>
        <v>253200</v>
      </c>
      <c r="C580" s="797">
        <v>25.32</v>
      </c>
      <c r="D580" s="798"/>
      <c r="E580" s="447"/>
    </row>
    <row r="581" spans="1:5" ht="23.25" hidden="1" thickBot="1" x14ac:dyDescent="0.35">
      <c r="A581" s="750" t="s">
        <v>1</v>
      </c>
      <c r="B581" s="751">
        <f>C581*$B$19</f>
        <v>32599.999999999996</v>
      </c>
      <c r="C581" s="799">
        <f>[15]Ренген!H128</f>
        <v>3.26</v>
      </c>
      <c r="D581" s="734"/>
      <c r="E581" s="820">
        <f>[15]Ренген!I128</f>
        <v>0</v>
      </c>
    </row>
    <row r="582" spans="1:5" ht="24" hidden="1" thickBot="1" x14ac:dyDescent="0.4">
      <c r="A582" s="754" t="s">
        <v>0</v>
      </c>
      <c r="B582" s="755">
        <f>SUM(B580:B581)</f>
        <v>285800</v>
      </c>
      <c r="C582" s="756">
        <f>SUM(C580:C581)</f>
        <v>28.58</v>
      </c>
      <c r="D582" s="757"/>
      <c r="E582" s="728">
        <f>SUM(E580:E581)</f>
        <v>0</v>
      </c>
    </row>
    <row r="583" spans="1:5" ht="23.25" hidden="1" x14ac:dyDescent="0.35">
      <c r="A583" s="791" t="s">
        <v>82</v>
      </c>
      <c r="B583" s="748">
        <f>C583*$B$19</f>
        <v>253200</v>
      </c>
      <c r="C583" s="797">
        <v>25.32</v>
      </c>
      <c r="D583" s="798"/>
      <c r="E583" s="447"/>
    </row>
    <row r="584" spans="1:5" ht="23.25" hidden="1" thickBot="1" x14ac:dyDescent="0.35">
      <c r="A584" s="764" t="s">
        <v>1</v>
      </c>
      <c r="B584" s="751">
        <f>C584*$B$19</f>
        <v>11900</v>
      </c>
      <c r="C584" s="794">
        <f>[15]Ренген!H136</f>
        <v>1.19</v>
      </c>
      <c r="D584" s="795"/>
      <c r="E584" s="806">
        <f>[15]Ренген!I136</f>
        <v>0</v>
      </c>
    </row>
    <row r="585" spans="1:5" ht="24" hidden="1" thickBot="1" x14ac:dyDescent="0.4">
      <c r="A585" s="754" t="s">
        <v>0</v>
      </c>
      <c r="B585" s="755">
        <f>SUM(B583:B584)</f>
        <v>265100</v>
      </c>
      <c r="C585" s="756">
        <f>SUM(C583:C584)</f>
        <v>26.51</v>
      </c>
      <c r="D585" s="757"/>
      <c r="E585" s="728">
        <f>SUM(E583:E584)</f>
        <v>0</v>
      </c>
    </row>
    <row r="586" spans="1:5" ht="23.25" hidden="1" x14ac:dyDescent="0.35">
      <c r="A586" s="796" t="s">
        <v>81</v>
      </c>
      <c r="B586" s="748">
        <f>C586*$B$19</f>
        <v>253200</v>
      </c>
      <c r="C586" s="797">
        <v>25.32</v>
      </c>
      <c r="D586" s="798"/>
      <c r="E586" s="447"/>
    </row>
    <row r="587" spans="1:5" ht="23.25" hidden="1" thickBot="1" x14ac:dyDescent="0.35">
      <c r="A587" s="750" t="s">
        <v>1</v>
      </c>
      <c r="B587" s="751">
        <f>C587*$B$19</f>
        <v>16500</v>
      </c>
      <c r="C587" s="799">
        <f>[15]Ренген!H143</f>
        <v>1.65</v>
      </c>
      <c r="D587" s="734"/>
      <c r="E587" s="820">
        <f>[15]Ренген!I143</f>
        <v>0</v>
      </c>
    </row>
    <row r="588" spans="1:5" ht="24" hidden="1" thickBot="1" x14ac:dyDescent="0.4">
      <c r="A588" s="754" t="s">
        <v>0</v>
      </c>
      <c r="B588" s="755">
        <f>SUM(B586:B587)</f>
        <v>269700</v>
      </c>
      <c r="C588" s="756">
        <f>SUM(C586:C587)</f>
        <v>26.97</v>
      </c>
      <c r="D588" s="757"/>
      <c r="E588" s="728">
        <f>SUM(E586:E587)</f>
        <v>0</v>
      </c>
    </row>
    <row r="589" spans="1:5" ht="23.25" hidden="1" x14ac:dyDescent="0.35">
      <c r="A589" s="791" t="s">
        <v>80</v>
      </c>
      <c r="B589" s="748">
        <f>C589*$B$19</f>
        <v>253200</v>
      </c>
      <c r="C589" s="797">
        <v>25.32</v>
      </c>
      <c r="D589" s="798"/>
      <c r="E589" s="447"/>
    </row>
    <row r="590" spans="1:5" ht="23.25" hidden="1" thickBot="1" x14ac:dyDescent="0.35">
      <c r="A590" s="764" t="s">
        <v>1</v>
      </c>
      <c r="B590" s="751">
        <f>C590*$B$19</f>
        <v>9600</v>
      </c>
      <c r="C590" s="794">
        <f>[15]Ренген!H150</f>
        <v>0.96</v>
      </c>
      <c r="D590" s="795"/>
      <c r="E590" s="806">
        <f>[15]Ренген!I150</f>
        <v>0</v>
      </c>
    </row>
    <row r="591" spans="1:5" ht="24" hidden="1" thickBot="1" x14ac:dyDescent="0.4">
      <c r="A591" s="754" t="s">
        <v>0</v>
      </c>
      <c r="B591" s="755">
        <f>SUM(B589:B590)</f>
        <v>262800</v>
      </c>
      <c r="C591" s="756">
        <f>SUM(C589:C590)</f>
        <v>26.28</v>
      </c>
      <c r="D591" s="757"/>
      <c r="E591" s="728">
        <f>SUM(E589:E590)</f>
        <v>0</v>
      </c>
    </row>
    <row r="592" spans="1:5" ht="23.25" hidden="1" x14ac:dyDescent="0.35">
      <c r="A592" s="796" t="s">
        <v>79</v>
      </c>
      <c r="B592" s="748">
        <f>C592*$B$19</f>
        <v>253200</v>
      </c>
      <c r="C592" s="797">
        <v>25.32</v>
      </c>
      <c r="D592" s="798"/>
      <c r="E592" s="447"/>
    </row>
    <row r="593" spans="1:5" ht="23.25" hidden="1" thickBot="1" x14ac:dyDescent="0.35">
      <c r="A593" s="750" t="s">
        <v>1</v>
      </c>
      <c r="B593" s="751">
        <f>C593*$B$19</f>
        <v>9600</v>
      </c>
      <c r="C593" s="799">
        <f>[15]Ренген!H157</f>
        <v>0.96</v>
      </c>
      <c r="D593" s="734"/>
      <c r="E593" s="820">
        <f>[15]Ренген!I157</f>
        <v>0</v>
      </c>
    </row>
    <row r="594" spans="1:5" ht="24" hidden="1" thickBot="1" x14ac:dyDescent="0.4">
      <c r="A594" s="754" t="s">
        <v>0</v>
      </c>
      <c r="B594" s="755">
        <f>SUM(B592:B593)</f>
        <v>262800</v>
      </c>
      <c r="C594" s="756">
        <f>SUM(C592:C593)</f>
        <v>26.28</v>
      </c>
      <c r="D594" s="757"/>
      <c r="E594" s="728">
        <f>SUM(E592:E593)</f>
        <v>0</v>
      </c>
    </row>
    <row r="595" spans="1:5" ht="23.25" hidden="1" x14ac:dyDescent="0.35">
      <c r="A595" s="791" t="s">
        <v>78</v>
      </c>
      <c r="B595" s="748">
        <f>C595*$B$19</f>
        <v>168900</v>
      </c>
      <c r="C595" s="792">
        <v>16.89</v>
      </c>
      <c r="D595" s="793"/>
      <c r="E595" s="438"/>
    </row>
    <row r="596" spans="1:5" ht="23.25" hidden="1" thickBot="1" x14ac:dyDescent="0.35">
      <c r="A596" s="764" t="s">
        <v>1</v>
      </c>
      <c r="B596" s="751">
        <f>C596*$B$19</f>
        <v>5699.9999999999991</v>
      </c>
      <c r="C596" s="794">
        <f>[15]Ренген!H164</f>
        <v>0.56999999999999995</v>
      </c>
      <c r="D596" s="795"/>
      <c r="E596" s="806">
        <f>[15]Ренген!I164</f>
        <v>0</v>
      </c>
    </row>
    <row r="597" spans="1:5" ht="24" hidden="1" thickBot="1" x14ac:dyDescent="0.4">
      <c r="A597" s="754" t="s">
        <v>0</v>
      </c>
      <c r="B597" s="755">
        <f>SUM(B595:B596)</f>
        <v>174600</v>
      </c>
      <c r="C597" s="756">
        <f>SUM(C595:C596)</f>
        <v>17.46</v>
      </c>
      <c r="D597" s="757"/>
      <c r="E597" s="728">
        <f>SUM(E595:E596)</f>
        <v>0</v>
      </c>
    </row>
    <row r="598" spans="1:5" ht="23.25" hidden="1" x14ac:dyDescent="0.35">
      <c r="A598" s="796" t="s">
        <v>77</v>
      </c>
      <c r="B598" s="748">
        <f>C598*$B$19</f>
        <v>253200</v>
      </c>
      <c r="C598" s="797">
        <v>25.32</v>
      </c>
      <c r="D598" s="798"/>
      <c r="E598" s="447"/>
    </row>
    <row r="599" spans="1:5" ht="23.25" hidden="1" thickBot="1" x14ac:dyDescent="0.35">
      <c r="A599" s="750" t="s">
        <v>1</v>
      </c>
      <c r="B599" s="751">
        <f>C599*$B$19</f>
        <v>5699.9999999999991</v>
      </c>
      <c r="C599" s="799">
        <f>[15]Ренген!H171</f>
        <v>0.56999999999999995</v>
      </c>
      <c r="D599" s="734"/>
      <c r="E599" s="820">
        <f>[15]Ренген!I171</f>
        <v>0</v>
      </c>
    </row>
    <row r="600" spans="1:5" ht="24" hidden="1" thickBot="1" x14ac:dyDescent="0.4">
      <c r="A600" s="754" t="s">
        <v>0</v>
      </c>
      <c r="B600" s="755">
        <f>SUM(B598:B599)</f>
        <v>258900</v>
      </c>
      <c r="C600" s="756">
        <f>SUM(C598:C599)</f>
        <v>25.89</v>
      </c>
      <c r="D600" s="757"/>
      <c r="E600" s="728">
        <f>SUM(E598:E599)</f>
        <v>0</v>
      </c>
    </row>
    <row r="601" spans="1:5" ht="23.25" hidden="1" x14ac:dyDescent="0.35">
      <c r="A601" s="791" t="s">
        <v>76</v>
      </c>
      <c r="B601" s="748">
        <f>C601*$B$19</f>
        <v>253200</v>
      </c>
      <c r="C601" s="797">
        <v>25.32</v>
      </c>
      <c r="D601" s="798"/>
      <c r="E601" s="447"/>
    </row>
    <row r="602" spans="1:5" ht="23.25" hidden="1" thickBot="1" x14ac:dyDescent="0.35">
      <c r="A602" s="764" t="s">
        <v>1</v>
      </c>
      <c r="B602" s="751">
        <f>C602*$B$19</f>
        <v>18900</v>
      </c>
      <c r="C602" s="794">
        <f>[15]Ренген!H178</f>
        <v>1.89</v>
      </c>
      <c r="D602" s="795"/>
      <c r="E602" s="806">
        <f>[15]Ренген!I178</f>
        <v>0</v>
      </c>
    </row>
    <row r="603" spans="1:5" ht="24" hidden="1" thickBot="1" x14ac:dyDescent="0.4">
      <c r="A603" s="754" t="s">
        <v>0</v>
      </c>
      <c r="B603" s="755">
        <f>SUM(B601:B602)</f>
        <v>272100</v>
      </c>
      <c r="C603" s="756">
        <f>SUM(C601:C602)</f>
        <v>27.21</v>
      </c>
      <c r="D603" s="757"/>
      <c r="E603" s="728">
        <f>SUM(E601:E602)</f>
        <v>0</v>
      </c>
    </row>
    <row r="604" spans="1:5" ht="23.25" hidden="1" x14ac:dyDescent="0.35">
      <c r="A604" s="796" t="s">
        <v>75</v>
      </c>
      <c r="B604" s="748">
        <f>C604*$B$19</f>
        <v>253200</v>
      </c>
      <c r="C604" s="797">
        <v>25.32</v>
      </c>
      <c r="D604" s="798"/>
      <c r="E604" s="447"/>
    </row>
    <row r="605" spans="1:5" ht="23.25" hidden="1" thickBot="1" x14ac:dyDescent="0.35">
      <c r="A605" s="750" t="s">
        <v>1</v>
      </c>
      <c r="B605" s="751">
        <f>C605*$B$19</f>
        <v>9600</v>
      </c>
      <c r="C605" s="799">
        <f>[15]Ренген!H185</f>
        <v>0.96</v>
      </c>
      <c r="D605" s="734"/>
      <c r="E605" s="820">
        <f>[15]Ренген!I185</f>
        <v>0</v>
      </c>
    </row>
    <row r="606" spans="1:5" ht="24" hidden="1" thickBot="1" x14ac:dyDescent="0.4">
      <c r="A606" s="754" t="s">
        <v>0</v>
      </c>
      <c r="B606" s="755">
        <f>SUM(B604:B605)</f>
        <v>262800</v>
      </c>
      <c r="C606" s="756">
        <f>SUM(C604:C605)</f>
        <v>26.28</v>
      </c>
      <c r="D606" s="757"/>
      <c r="E606" s="728">
        <f>SUM(E604:E605)</f>
        <v>0</v>
      </c>
    </row>
    <row r="607" spans="1:5" ht="24" hidden="1" customHeight="1" thickBot="1" x14ac:dyDescent="0.4">
      <c r="A607" s="818" t="s">
        <v>74</v>
      </c>
      <c r="B607" s="822"/>
      <c r="C607" s="797">
        <v>115750</v>
      </c>
      <c r="D607" s="798"/>
      <c r="E607" s="447"/>
    </row>
    <row r="608" spans="1:5" ht="23.25" hidden="1" customHeight="1" thickBot="1" x14ac:dyDescent="0.35">
      <c r="A608" s="764" t="s">
        <v>1</v>
      </c>
      <c r="B608" s="770"/>
      <c r="C608" s="794">
        <f>[15]Ренген!H199</f>
        <v>1.19</v>
      </c>
      <c r="D608" s="795"/>
      <c r="E608" s="806">
        <f>[15]Ренген!I199</f>
        <v>0</v>
      </c>
    </row>
    <row r="609" spans="1:5" ht="24" hidden="1" customHeight="1" thickBot="1" x14ac:dyDescent="0.4">
      <c r="A609" s="754" t="s">
        <v>0</v>
      </c>
      <c r="B609" s="772"/>
      <c r="C609" s="756">
        <f>SUM(C607:C608)</f>
        <v>115751.19</v>
      </c>
      <c r="D609" s="757"/>
      <c r="E609" s="728">
        <f>SUM(E607:E608)</f>
        <v>0</v>
      </c>
    </row>
    <row r="610" spans="1:5" ht="24" hidden="1" customHeight="1" thickBot="1" x14ac:dyDescent="0.4">
      <c r="A610" s="821" t="s">
        <v>73</v>
      </c>
      <c r="B610" s="822"/>
      <c r="C610" s="797">
        <v>192950</v>
      </c>
      <c r="D610" s="798"/>
      <c r="E610" s="447"/>
    </row>
    <row r="611" spans="1:5" ht="23.25" hidden="1" customHeight="1" thickBot="1" x14ac:dyDescent="0.35">
      <c r="A611" s="750" t="s">
        <v>1</v>
      </c>
      <c r="B611" s="777"/>
      <c r="C611" s="799">
        <f>[15]Ренген!H207</f>
        <v>0.96</v>
      </c>
      <c r="D611" s="734"/>
      <c r="E611" s="820">
        <f>[15]Ренген!I207</f>
        <v>0</v>
      </c>
    </row>
    <row r="612" spans="1:5" ht="24" hidden="1" customHeight="1" thickBot="1" x14ac:dyDescent="0.4">
      <c r="A612" s="754" t="s">
        <v>0</v>
      </c>
      <c r="B612" s="772"/>
      <c r="C612" s="756">
        <f>SUM(C610:C611)</f>
        <v>192950.96</v>
      </c>
      <c r="D612" s="757"/>
      <c r="E612" s="728">
        <f>SUM(E610:E611)</f>
        <v>0</v>
      </c>
    </row>
    <row r="613" spans="1:5" ht="23.25" hidden="1" x14ac:dyDescent="0.35">
      <c r="A613" s="791" t="s">
        <v>72</v>
      </c>
      <c r="B613" s="748">
        <f>C613*$B$19</f>
        <v>168900</v>
      </c>
      <c r="C613" s="792">
        <v>16.89</v>
      </c>
      <c r="D613" s="793"/>
      <c r="E613" s="438"/>
    </row>
    <row r="614" spans="1:5" ht="23.25" hidden="1" thickBot="1" x14ac:dyDescent="0.35">
      <c r="A614" s="764" t="s">
        <v>1</v>
      </c>
      <c r="B614" s="751">
        <f>C614*$B$19</f>
        <v>11000</v>
      </c>
      <c r="C614" s="794">
        <f>[15]Ренген!H214</f>
        <v>1.1000000000000001</v>
      </c>
      <c r="D614" s="795"/>
      <c r="E614" s="806">
        <f>[15]Ренген!I214</f>
        <v>0</v>
      </c>
    </row>
    <row r="615" spans="1:5" ht="24" hidden="1" thickBot="1" x14ac:dyDescent="0.4">
      <c r="A615" s="754" t="s">
        <v>0</v>
      </c>
      <c r="B615" s="755">
        <f>SUM(B613:B614)</f>
        <v>179900</v>
      </c>
      <c r="C615" s="756">
        <f>SUM(C613:C614)</f>
        <v>17.990000000000002</v>
      </c>
      <c r="D615" s="757"/>
      <c r="E615" s="728">
        <f>SUM(E613:E614)</f>
        <v>0</v>
      </c>
    </row>
    <row r="616" spans="1:5" ht="23.25" hidden="1" x14ac:dyDescent="0.35">
      <c r="A616" s="796" t="s">
        <v>71</v>
      </c>
      <c r="B616" s="748">
        <f>C616*$B$19</f>
        <v>193299.99999999997</v>
      </c>
      <c r="C616" s="792">
        <v>19.329999999999998</v>
      </c>
      <c r="D616" s="793"/>
      <c r="E616" s="438"/>
    </row>
    <row r="617" spans="1:5" ht="23.25" hidden="1" thickBot="1" x14ac:dyDescent="0.35">
      <c r="A617" s="750" t="s">
        <v>1</v>
      </c>
      <c r="B617" s="751">
        <f>C617*$B$19</f>
        <v>5300</v>
      </c>
      <c r="C617" s="799">
        <f>[15]Ренген!H221</f>
        <v>0.53</v>
      </c>
      <c r="D617" s="734"/>
      <c r="E617" s="820">
        <f>[15]Ренген!I221</f>
        <v>0</v>
      </c>
    </row>
    <row r="618" spans="1:5" ht="24" hidden="1" thickBot="1" x14ac:dyDescent="0.4">
      <c r="A618" s="754" t="s">
        <v>0</v>
      </c>
      <c r="B618" s="755">
        <f>SUM(B616:B617)</f>
        <v>198599.99999999997</v>
      </c>
      <c r="C618" s="756">
        <f>SUM(C616:C617)</f>
        <v>19.86</v>
      </c>
      <c r="D618" s="757"/>
      <c r="E618" s="728">
        <f>SUM(E616:E617)</f>
        <v>0</v>
      </c>
    </row>
    <row r="619" spans="1:5" ht="23.25" hidden="1" x14ac:dyDescent="0.35">
      <c r="A619" s="791" t="s">
        <v>70</v>
      </c>
      <c r="B619" s="748">
        <f>C619*$B$19</f>
        <v>168900</v>
      </c>
      <c r="C619" s="792">
        <v>16.89</v>
      </c>
      <c r="D619" s="793"/>
      <c r="E619" s="438"/>
    </row>
    <row r="620" spans="1:5" ht="23.25" hidden="1" thickBot="1" x14ac:dyDescent="0.35">
      <c r="A620" s="764" t="s">
        <v>1</v>
      </c>
      <c r="B620" s="751">
        <f>C620*$B$19</f>
        <v>16500</v>
      </c>
      <c r="C620" s="794">
        <f>[15]Ренген!H229</f>
        <v>1.65</v>
      </c>
      <c r="D620" s="795"/>
      <c r="E620" s="806">
        <f>[15]Ренген!I229</f>
        <v>0</v>
      </c>
    </row>
    <row r="621" spans="1:5" ht="24" hidden="1" thickBot="1" x14ac:dyDescent="0.4">
      <c r="A621" s="754" t="s">
        <v>0</v>
      </c>
      <c r="B621" s="755">
        <f>SUM(B619:B620)</f>
        <v>185400</v>
      </c>
      <c r="C621" s="756">
        <f>SUM(C619:C620)</f>
        <v>18.54</v>
      </c>
      <c r="D621" s="757"/>
      <c r="E621" s="728">
        <f>SUM(E619:E620)</f>
        <v>0</v>
      </c>
    </row>
    <row r="622" spans="1:5" ht="23.25" hidden="1" x14ac:dyDescent="0.35">
      <c r="A622" s="796" t="s">
        <v>69</v>
      </c>
      <c r="B622" s="748">
        <f>C622*$B$19</f>
        <v>253200</v>
      </c>
      <c r="C622" s="797">
        <v>25.32</v>
      </c>
      <c r="D622" s="798"/>
      <c r="E622" s="447"/>
    </row>
    <row r="623" spans="1:5" ht="23.25" hidden="1" thickBot="1" x14ac:dyDescent="0.35">
      <c r="A623" s="750" t="s">
        <v>1</v>
      </c>
      <c r="B623" s="751">
        <f>C623*$B$19</f>
        <v>18900</v>
      </c>
      <c r="C623" s="799">
        <f>[15]Ренген!H236</f>
        <v>1.89</v>
      </c>
      <c r="D623" s="734"/>
      <c r="E623" s="820">
        <f>[15]Ренген!I236</f>
        <v>0</v>
      </c>
    </row>
    <row r="624" spans="1:5" ht="24" hidden="1" thickBot="1" x14ac:dyDescent="0.4">
      <c r="A624" s="754" t="s">
        <v>0</v>
      </c>
      <c r="B624" s="755">
        <f>SUM(B622:B623)</f>
        <v>272100</v>
      </c>
      <c r="C624" s="756">
        <f>SUM(C622:C623)</f>
        <v>27.21</v>
      </c>
      <c r="D624" s="757"/>
      <c r="E624" s="728">
        <f>SUM(E622:E623)</f>
        <v>0</v>
      </c>
    </row>
    <row r="625" spans="1:5" ht="24" hidden="1" customHeight="1" thickBot="1" x14ac:dyDescent="0.4">
      <c r="A625" s="818" t="s">
        <v>68</v>
      </c>
      <c r="B625" s="819"/>
      <c r="C625" s="792">
        <v>77200</v>
      </c>
      <c r="D625" s="793"/>
      <c r="E625" s="438"/>
    </row>
    <row r="626" spans="1:5" ht="23.25" hidden="1" customHeight="1" thickBot="1" x14ac:dyDescent="0.35">
      <c r="A626" s="764" t="s">
        <v>1</v>
      </c>
      <c r="B626" s="770"/>
      <c r="C626" s="794">
        <f>[15]Ренген!H243</f>
        <v>0.61</v>
      </c>
      <c r="D626" s="795"/>
      <c r="E626" s="806">
        <f>[15]Ренген!I243</f>
        <v>0</v>
      </c>
    </row>
    <row r="627" spans="1:5" ht="24" hidden="1" customHeight="1" thickBot="1" x14ac:dyDescent="0.4">
      <c r="A627" s="754" t="s">
        <v>0</v>
      </c>
      <c r="B627" s="772"/>
      <c r="C627" s="756">
        <f>SUM(C625:C626)</f>
        <v>77200.61</v>
      </c>
      <c r="D627" s="757"/>
      <c r="E627" s="728">
        <f>SUM(E625:E626)</f>
        <v>0</v>
      </c>
    </row>
    <row r="628" spans="1:5" ht="24" hidden="1" customHeight="1" thickBot="1" x14ac:dyDescent="0.4">
      <c r="A628" s="821" t="s">
        <v>408</v>
      </c>
      <c r="B628" s="822"/>
      <c r="C628" s="797">
        <v>115750</v>
      </c>
      <c r="D628" s="798"/>
      <c r="E628" s="447"/>
    </row>
    <row r="629" spans="1:5" ht="23.25" hidden="1" customHeight="1" thickBot="1" x14ac:dyDescent="0.35">
      <c r="A629" s="750" t="s">
        <v>1</v>
      </c>
      <c r="B629" s="777"/>
      <c r="C629" s="799">
        <f>[15]Ренген!H250</f>
        <v>0.61</v>
      </c>
      <c r="D629" s="734"/>
      <c r="E629" s="820">
        <f>[15]Ренген!I250</f>
        <v>0</v>
      </c>
    </row>
    <row r="630" spans="1:5" ht="24" hidden="1" customHeight="1" thickBot="1" x14ac:dyDescent="0.4">
      <c r="A630" s="754" t="s">
        <v>0</v>
      </c>
      <c r="B630" s="772"/>
      <c r="C630" s="773">
        <f>SUM(C628:C629)</f>
        <v>115750.61</v>
      </c>
      <c r="D630" s="739"/>
      <c r="E630" s="728">
        <f>SUM(E628:E629)</f>
        <v>0</v>
      </c>
    </row>
    <row r="631" spans="1:5" ht="23.25" hidden="1" x14ac:dyDescent="0.35">
      <c r="A631" s="791" t="s">
        <v>66</v>
      </c>
      <c r="B631" s="748">
        <f>C631*$B$19</f>
        <v>168900</v>
      </c>
      <c r="C631" s="792">
        <v>16.89</v>
      </c>
      <c r="D631" s="793"/>
      <c r="E631" s="438"/>
    </row>
    <row r="632" spans="1:5" ht="23.25" hidden="1" thickBot="1" x14ac:dyDescent="0.35">
      <c r="A632" s="764" t="s">
        <v>1</v>
      </c>
      <c r="B632" s="751">
        <f>C632*$B$19</f>
        <v>5699.9999999999991</v>
      </c>
      <c r="C632" s="794">
        <f>[15]Ренген!H257</f>
        <v>0.56999999999999995</v>
      </c>
      <c r="D632" s="795"/>
      <c r="E632" s="806">
        <f>[15]Ренген!I257</f>
        <v>0</v>
      </c>
    </row>
    <row r="633" spans="1:5" ht="24" hidden="1" thickBot="1" x14ac:dyDescent="0.4">
      <c r="A633" s="754" t="s">
        <v>0</v>
      </c>
      <c r="B633" s="755">
        <f>SUM(B631:B632)</f>
        <v>174600</v>
      </c>
      <c r="C633" s="756">
        <f>SUM(C631:C632)</f>
        <v>17.46</v>
      </c>
      <c r="D633" s="757"/>
      <c r="E633" s="728">
        <f>SUM(E631:E632)</f>
        <v>0</v>
      </c>
    </row>
    <row r="634" spans="1:5" ht="23.25" hidden="1" x14ac:dyDescent="0.35">
      <c r="A634" s="796" t="s">
        <v>65</v>
      </c>
      <c r="B634" s="748">
        <f>C634*$B$19</f>
        <v>253200</v>
      </c>
      <c r="C634" s="797">
        <v>25.32</v>
      </c>
      <c r="D634" s="798"/>
      <c r="E634" s="447"/>
    </row>
    <row r="635" spans="1:5" ht="23.25" hidden="1" thickBot="1" x14ac:dyDescent="0.35">
      <c r="A635" s="750" t="s">
        <v>1</v>
      </c>
      <c r="B635" s="751">
        <f>C635*$B$19</f>
        <v>16500</v>
      </c>
      <c r="C635" s="799">
        <f>[15]Ренген!H264</f>
        <v>1.65</v>
      </c>
      <c r="D635" s="734"/>
      <c r="E635" s="820">
        <f>[15]Ренген!I264</f>
        <v>0</v>
      </c>
    </row>
    <row r="636" spans="1:5" ht="24" hidden="1" thickBot="1" x14ac:dyDescent="0.4">
      <c r="A636" s="754" t="s">
        <v>0</v>
      </c>
      <c r="B636" s="755">
        <f>SUM(B634:B635)</f>
        <v>269700</v>
      </c>
      <c r="C636" s="756">
        <f>SUM(C634:C635)</f>
        <v>26.97</v>
      </c>
      <c r="D636" s="757"/>
      <c r="E636" s="728">
        <f>SUM(E634:E635)</f>
        <v>0</v>
      </c>
    </row>
    <row r="637" spans="1:5" ht="23.25" hidden="1" x14ac:dyDescent="0.35">
      <c r="A637" s="791" t="s">
        <v>64</v>
      </c>
      <c r="B637" s="748">
        <f>C637*$B$19</f>
        <v>337400</v>
      </c>
      <c r="C637" s="792">
        <v>33.74</v>
      </c>
      <c r="D637" s="793"/>
      <c r="E637" s="438"/>
    </row>
    <row r="638" spans="1:5" ht="23.25" hidden="1" thickBot="1" x14ac:dyDescent="0.35">
      <c r="A638" s="764" t="s">
        <v>1</v>
      </c>
      <c r="B638" s="751">
        <f>C638*$B$19</f>
        <v>18900</v>
      </c>
      <c r="C638" s="794">
        <f>[15]Ренген!H272</f>
        <v>1.89</v>
      </c>
      <c r="D638" s="795"/>
      <c r="E638" s="806">
        <f>[15]Ренген!I272</f>
        <v>0</v>
      </c>
    </row>
    <row r="639" spans="1:5" ht="24" hidden="1" thickBot="1" x14ac:dyDescent="0.4">
      <c r="A639" s="754" t="s">
        <v>0</v>
      </c>
      <c r="B639" s="755">
        <f>SUM(B637:B638)</f>
        <v>356300</v>
      </c>
      <c r="C639" s="756">
        <f>SUM(C637:C638)</f>
        <v>35.630000000000003</v>
      </c>
      <c r="D639" s="757"/>
      <c r="E639" s="728">
        <f>SUM(E637:E638)</f>
        <v>0</v>
      </c>
    </row>
    <row r="640" spans="1:5" ht="23.25" hidden="1" x14ac:dyDescent="0.35">
      <c r="A640" s="796" t="s">
        <v>63</v>
      </c>
      <c r="B640" s="748">
        <f>C640*$B$19</f>
        <v>590200</v>
      </c>
      <c r="C640" s="797">
        <v>59.02</v>
      </c>
      <c r="D640" s="798"/>
      <c r="E640" s="374"/>
    </row>
    <row r="641" spans="1:7" ht="23.25" hidden="1" thickBot="1" x14ac:dyDescent="0.35">
      <c r="A641" s="750" t="s">
        <v>1</v>
      </c>
      <c r="B641" s="751">
        <f>C641*$B$19</f>
        <v>101500</v>
      </c>
      <c r="C641" s="823">
        <f>[15]Ренген!H282</f>
        <v>10.15</v>
      </c>
      <c r="D641" s="824"/>
      <c r="E641" s="825">
        <f>[15]Ренген!I282</f>
        <v>0</v>
      </c>
    </row>
    <row r="642" spans="1:7" ht="24" hidden="1" thickBot="1" x14ac:dyDescent="0.4">
      <c r="A642" s="754" t="s">
        <v>0</v>
      </c>
      <c r="B642" s="755">
        <f>SUM(B640:B641)</f>
        <v>691700</v>
      </c>
      <c r="C642" s="756">
        <f>SUM(C640:C641)</f>
        <v>69.17</v>
      </c>
      <c r="D642" s="757"/>
      <c r="E642" s="826">
        <f>SUM(E640:E641)</f>
        <v>0</v>
      </c>
    </row>
    <row r="643" spans="1:7" ht="23.25" hidden="1" x14ac:dyDescent="0.35">
      <c r="A643" s="791" t="s">
        <v>62</v>
      </c>
      <c r="B643" s="748">
        <f>C643*$B$19</f>
        <v>253200</v>
      </c>
      <c r="C643" s="792">
        <v>25.32</v>
      </c>
      <c r="D643" s="793"/>
      <c r="E643" s="438"/>
    </row>
    <row r="644" spans="1:7" ht="23.25" hidden="1" thickBot="1" x14ac:dyDescent="0.35">
      <c r="A644" s="764" t="s">
        <v>1</v>
      </c>
      <c r="B644" s="751">
        <f>C644*$B$19</f>
        <v>16400</v>
      </c>
      <c r="C644" s="794">
        <f>[15]Ренген!H289</f>
        <v>1.64</v>
      </c>
      <c r="D644" s="795"/>
      <c r="E644" s="806">
        <f>[15]Ренген!I289</f>
        <v>0</v>
      </c>
    </row>
    <row r="645" spans="1:7" ht="24" hidden="1" thickBot="1" x14ac:dyDescent="0.4">
      <c r="A645" s="754" t="s">
        <v>0</v>
      </c>
      <c r="B645" s="755">
        <f>SUM(B643:B644)</f>
        <v>269600</v>
      </c>
      <c r="C645" s="756">
        <f>SUM(C643:C644)</f>
        <v>26.96</v>
      </c>
      <c r="D645" s="757"/>
      <c r="E645" s="728">
        <f>SUM(E643:E644)</f>
        <v>0</v>
      </c>
    </row>
    <row r="646" spans="1:7" ht="23.25" hidden="1" x14ac:dyDescent="0.35">
      <c r="A646" s="796" t="s">
        <v>61</v>
      </c>
      <c r="B646" s="748">
        <f>C646*$B$19</f>
        <v>199300</v>
      </c>
      <c r="C646" s="792">
        <v>19.93</v>
      </c>
      <c r="D646" s="793"/>
      <c r="E646" s="438"/>
    </row>
    <row r="647" spans="1:7" ht="23.25" hidden="1" thickBot="1" x14ac:dyDescent="0.35">
      <c r="A647" s="750" t="s">
        <v>1</v>
      </c>
      <c r="B647" s="751">
        <f>C647*$B$19</f>
        <v>16400</v>
      </c>
      <c r="C647" s="799">
        <f>[15]Ренген!H296</f>
        <v>1.64</v>
      </c>
      <c r="D647" s="734"/>
      <c r="E647" s="820">
        <f>[15]Ренген!I296</f>
        <v>0</v>
      </c>
    </row>
    <row r="648" spans="1:7" ht="24" hidden="1" thickBot="1" x14ac:dyDescent="0.4">
      <c r="A648" s="754" t="s">
        <v>0</v>
      </c>
      <c r="B648" s="755">
        <f>SUM(B646:B647)</f>
        <v>215700</v>
      </c>
      <c r="C648" s="756">
        <f>SUM(C646:C647)</f>
        <v>21.57</v>
      </c>
      <c r="D648" s="757"/>
      <c r="E648" s="728">
        <f>SUM(E646:E647)</f>
        <v>0</v>
      </c>
    </row>
    <row r="649" spans="1:7" ht="23.25" hidden="1" x14ac:dyDescent="0.35">
      <c r="A649" s="791" t="s">
        <v>60</v>
      </c>
      <c r="B649" s="748">
        <f>C649*$B$19</f>
        <v>168900</v>
      </c>
      <c r="C649" s="792">
        <v>16.89</v>
      </c>
      <c r="D649" s="793"/>
      <c r="E649" s="438"/>
    </row>
    <row r="650" spans="1:7" ht="23.25" hidden="1" thickBot="1" x14ac:dyDescent="0.35">
      <c r="A650" s="764" t="s">
        <v>1</v>
      </c>
      <c r="B650" s="751">
        <f>C650*$B$19</f>
        <v>400</v>
      </c>
      <c r="C650" s="827">
        <f>[15]Ренген!H300</f>
        <v>0.04</v>
      </c>
      <c r="D650" s="828"/>
      <c r="E650" s="829">
        <f>[15]Ренген!I300</f>
        <v>0</v>
      </c>
    </row>
    <row r="651" spans="1:7" ht="24" hidden="1" thickBot="1" x14ac:dyDescent="0.4">
      <c r="A651" s="754" t="s">
        <v>0</v>
      </c>
      <c r="B651" s="755">
        <f>SUM(B649:B650)</f>
        <v>169300</v>
      </c>
      <c r="C651" s="756">
        <f>SUM(C649:C650)</f>
        <v>16.93</v>
      </c>
      <c r="D651" s="757"/>
      <c r="E651" s="728">
        <f>SUM(E649:E650)</f>
        <v>0</v>
      </c>
    </row>
    <row r="652" spans="1:7" ht="24" hidden="1" customHeight="1" thickBot="1" x14ac:dyDescent="0.4">
      <c r="A652" s="830" t="s">
        <v>59</v>
      </c>
      <c r="B652" s="831"/>
      <c r="C652" s="832">
        <v>77200</v>
      </c>
      <c r="D652" s="798"/>
      <c r="E652" s="447"/>
    </row>
    <row r="653" spans="1:7" ht="23.25" hidden="1" customHeight="1" thickBot="1" x14ac:dyDescent="0.35">
      <c r="A653" s="422" t="s">
        <v>1</v>
      </c>
      <c r="B653" s="423"/>
      <c r="C653" s="733">
        <f>[15]Ренген!H308</f>
        <v>1.89</v>
      </c>
      <c r="D653" s="734"/>
      <c r="E653" s="820">
        <f>[15]Ренген!I308</f>
        <v>0</v>
      </c>
    </row>
    <row r="654" spans="1:7" ht="24" hidden="1" customHeight="1" thickBot="1" x14ac:dyDescent="0.4">
      <c r="A654" s="736" t="s">
        <v>0</v>
      </c>
      <c r="B654" s="737"/>
      <c r="C654" s="833">
        <f>SUM(C652:C653)</f>
        <v>77201.89</v>
      </c>
      <c r="D654" s="757"/>
      <c r="E654" s="728">
        <f>SUM(E652:E653)</f>
        <v>0</v>
      </c>
    </row>
    <row r="655" spans="1:7" ht="24.75" hidden="1" customHeight="1" thickBot="1" x14ac:dyDescent="0.4">
      <c r="A655" s="465" t="s">
        <v>58</v>
      </c>
      <c r="B655" s="466"/>
      <c r="C655" s="467"/>
      <c r="D655" s="468"/>
      <c r="E655" s="469"/>
    </row>
    <row r="656" spans="1:7" ht="23.25" hidden="1" customHeight="1" x14ac:dyDescent="0.4">
      <c r="A656" s="472" t="s">
        <v>57</v>
      </c>
      <c r="B656" s="473">
        <f>C656*$B$19</f>
        <v>336200</v>
      </c>
      <c r="C656" s="474">
        <v>33.619999999999997</v>
      </c>
      <c r="D656" s="475"/>
      <c r="E656" s="476">
        <f>C656/1.2*0.2</f>
        <v>5.6033333333333335</v>
      </c>
      <c r="G656" s="87"/>
    </row>
    <row r="657" spans="1:8" ht="23.25" hidden="1" customHeight="1" thickBot="1" x14ac:dyDescent="0.45">
      <c r="A657" s="477" t="s">
        <v>1</v>
      </c>
      <c r="B657" s="478">
        <f>C657*$B$19</f>
        <v>76800</v>
      </c>
      <c r="C657" s="479">
        <v>7.68</v>
      </c>
      <c r="D657" s="480"/>
      <c r="E657" s="834">
        <v>0.71</v>
      </c>
      <c r="G657" s="87"/>
    </row>
    <row r="658" spans="1:8" ht="23.25" hidden="1" customHeight="1" thickBot="1" x14ac:dyDescent="0.4">
      <c r="A658" s="570" t="s">
        <v>0</v>
      </c>
      <c r="B658" s="483">
        <f>SUM(B656:B657)</f>
        <v>413000</v>
      </c>
      <c r="C658" s="688">
        <f>SUM(C656:C657)</f>
        <v>41.3</v>
      </c>
      <c r="D658" s="573"/>
      <c r="E658" s="574">
        <f>SUM(E656:E657)</f>
        <v>6.3133333333333335</v>
      </c>
      <c r="G658" s="87"/>
    </row>
    <row r="659" spans="1:8" ht="23.25" hidden="1" customHeight="1" thickBot="1" x14ac:dyDescent="0.4">
      <c r="A659" s="465" t="s">
        <v>56</v>
      </c>
      <c r="B659" s="466"/>
      <c r="C659" s="467"/>
      <c r="D659" s="468"/>
      <c r="E659" s="469"/>
      <c r="G659" s="87"/>
    </row>
    <row r="660" spans="1:8" ht="23.25" hidden="1" customHeight="1" x14ac:dyDescent="0.4">
      <c r="A660" s="487" t="s">
        <v>409</v>
      </c>
      <c r="B660" s="473">
        <f>C660*$B$19</f>
        <v>531000</v>
      </c>
      <c r="C660" s="835">
        <v>53.1</v>
      </c>
      <c r="D660" s="836"/>
      <c r="E660" s="837"/>
      <c r="G660" s="87"/>
      <c r="H660" t="s">
        <v>410</v>
      </c>
    </row>
    <row r="661" spans="1:8" ht="27" hidden="1" customHeight="1" thickBot="1" x14ac:dyDescent="0.45">
      <c r="A661" s="838" t="s">
        <v>54</v>
      </c>
      <c r="B661" s="839">
        <f>C661*$B$19</f>
        <v>75600</v>
      </c>
      <c r="C661" s="840">
        <v>7.56</v>
      </c>
      <c r="D661" s="841"/>
      <c r="E661" s="842">
        <f>C661/1.2*0.2</f>
        <v>1.26</v>
      </c>
      <c r="G661" s="87"/>
    </row>
    <row r="662" spans="1:8" ht="23.25" hidden="1" customHeight="1" x14ac:dyDescent="0.4">
      <c r="A662" s="472" t="s">
        <v>52</v>
      </c>
      <c r="B662" s="473">
        <f>C662*$B$19</f>
        <v>228800</v>
      </c>
      <c r="C662" s="474">
        <v>22.88</v>
      </c>
      <c r="D662" s="843"/>
      <c r="E662" s="844">
        <f>C662/1.2*0.2</f>
        <v>3.8133333333333335</v>
      </c>
      <c r="G662" s="87"/>
    </row>
    <row r="663" spans="1:8" ht="23.25" hidden="1" customHeight="1" thickBot="1" x14ac:dyDescent="0.45">
      <c r="A663" s="477" t="s">
        <v>1</v>
      </c>
      <c r="B663" s="478">
        <f>C663*$B$19</f>
        <v>900</v>
      </c>
      <c r="C663" s="845">
        <f>[15]ГБО!H32</f>
        <v>0.09</v>
      </c>
      <c r="D663" s="846"/>
      <c r="E663" s="847">
        <f>[15]ГБО!I32</f>
        <v>0.01</v>
      </c>
      <c r="G663" s="87"/>
    </row>
    <row r="664" spans="1:8" ht="23.25" hidden="1" customHeight="1" thickBot="1" x14ac:dyDescent="0.4">
      <c r="A664" s="570" t="s">
        <v>0</v>
      </c>
      <c r="B664" s="483">
        <f>SUM(B662:B663)</f>
        <v>229700</v>
      </c>
      <c r="C664" s="688">
        <f>SUM(C662:C663)</f>
        <v>22.97</v>
      </c>
      <c r="D664" s="573"/>
      <c r="E664" s="848">
        <f>SUM(E662:E663)</f>
        <v>3.8233333333333333</v>
      </c>
      <c r="G664" s="87"/>
    </row>
    <row r="665" spans="1:8" ht="26.25" hidden="1" customHeight="1" thickBot="1" x14ac:dyDescent="0.4">
      <c r="A665" s="465" t="s">
        <v>50</v>
      </c>
      <c r="B665" s="466"/>
      <c r="C665" s="467"/>
      <c r="D665" s="468"/>
      <c r="E665" s="469"/>
    </row>
    <row r="666" spans="1:8" ht="26.25" hidden="1" customHeight="1" x14ac:dyDescent="0.4">
      <c r="A666" s="472" t="s">
        <v>411</v>
      </c>
      <c r="B666" s="473">
        <f>C666*$B$19</f>
        <v>414000</v>
      </c>
      <c r="C666" s="474">
        <v>41.4</v>
      </c>
      <c r="D666" s="843"/>
      <c r="E666" s="849"/>
      <c r="F666" s="588"/>
    </row>
    <row r="667" spans="1:8" ht="26.25" hidden="1" customHeight="1" thickBot="1" x14ac:dyDescent="0.45">
      <c r="A667" s="477" t="s">
        <v>1</v>
      </c>
      <c r="B667" s="478">
        <f>C667*$B$19</f>
        <v>95600</v>
      </c>
      <c r="C667" s="479">
        <f>'[15]УФО(РАО)'!H32</f>
        <v>9.56</v>
      </c>
      <c r="D667" s="480"/>
      <c r="E667" s="834">
        <f>'[15]УФО(РАО)'!I32</f>
        <v>0.01</v>
      </c>
    </row>
    <row r="668" spans="1:8" ht="26.25" hidden="1" customHeight="1" thickBot="1" x14ac:dyDescent="0.4">
      <c r="A668" s="570" t="s">
        <v>0</v>
      </c>
      <c r="B668" s="483">
        <f>SUM(B666:B667)</f>
        <v>509600</v>
      </c>
      <c r="C668" s="688">
        <f>SUM(C666:C667)</f>
        <v>50.96</v>
      </c>
      <c r="D668" s="573"/>
      <c r="E668" s="574">
        <f>SUM(E666:E667)</f>
        <v>0.01</v>
      </c>
      <c r="F668">
        <f>799219/15</f>
        <v>53281.26666666667</v>
      </c>
    </row>
    <row r="669" spans="1:8" ht="26.25" hidden="1" customHeight="1" x14ac:dyDescent="0.4">
      <c r="A669" s="472" t="s">
        <v>48</v>
      </c>
      <c r="B669" s="473">
        <f>C669*$B$19</f>
        <v>414000</v>
      </c>
      <c r="C669" s="474">
        <v>41.4</v>
      </c>
      <c r="D669" s="843"/>
      <c r="E669" s="849"/>
      <c r="F669">
        <f>F668*0.2</f>
        <v>10656.253333333334</v>
      </c>
    </row>
    <row r="670" spans="1:8" ht="26.25" hidden="1" customHeight="1" thickBot="1" x14ac:dyDescent="0.45">
      <c r="A670" s="477" t="s">
        <v>1</v>
      </c>
      <c r="B670" s="478">
        <f>C670*$B$19</f>
        <v>33800</v>
      </c>
      <c r="C670" s="850">
        <f>'[15]УФО(РАО)'!H44</f>
        <v>3.38</v>
      </c>
      <c r="D670" s="851"/>
      <c r="E670" s="852">
        <f>'[15]УФО(РАО)'!I44</f>
        <v>0</v>
      </c>
    </row>
    <row r="671" spans="1:8" ht="26.25" hidden="1" customHeight="1" thickBot="1" x14ac:dyDescent="0.4">
      <c r="A671" s="570" t="s">
        <v>0</v>
      </c>
      <c r="B671" s="483">
        <f>SUM(B669:B670)</f>
        <v>447800</v>
      </c>
      <c r="C671" s="688">
        <f>SUM(C669:C670)</f>
        <v>44.78</v>
      </c>
      <c r="D671" s="573"/>
      <c r="E671" s="574">
        <f>SUM(E669:E670)</f>
        <v>0</v>
      </c>
    </row>
    <row r="672" spans="1:8" ht="26.25" hidden="1" customHeight="1" x14ac:dyDescent="0.4">
      <c r="A672" s="472" t="s">
        <v>47</v>
      </c>
      <c r="B672" s="473">
        <f>C672*$B$19</f>
        <v>767800</v>
      </c>
      <c r="C672" s="474">
        <v>76.78</v>
      </c>
      <c r="D672" s="843"/>
      <c r="E672" s="849"/>
    </row>
    <row r="673" spans="1:5" ht="26.25" hidden="1" customHeight="1" thickBot="1" x14ac:dyDescent="0.45">
      <c r="A673" s="477" t="s">
        <v>1</v>
      </c>
      <c r="B673" s="478">
        <f>C673*$B$19</f>
        <v>539400</v>
      </c>
      <c r="C673" s="850">
        <f>'[15]УФО(РАО)'!H61</f>
        <v>53.94</v>
      </c>
      <c r="D673" s="851"/>
      <c r="E673" s="852">
        <f>'[15]УФО(РАО)'!I61</f>
        <v>0</v>
      </c>
    </row>
    <row r="674" spans="1:5" ht="26.25" hidden="1" customHeight="1" thickBot="1" x14ac:dyDescent="0.4">
      <c r="A674" s="570" t="s">
        <v>0</v>
      </c>
      <c r="B674" s="483">
        <f>SUM(B672:B673)</f>
        <v>1307200</v>
      </c>
      <c r="C674" s="688">
        <f>SUM(C672:C673)</f>
        <v>130.72</v>
      </c>
      <c r="D674" s="573"/>
      <c r="E674" s="574">
        <f>SUM(E672:E673)</f>
        <v>0</v>
      </c>
    </row>
    <row r="675" spans="1:5" ht="26.25" hidden="1" customHeight="1" x14ac:dyDescent="0.4">
      <c r="A675" s="472" t="s">
        <v>46</v>
      </c>
      <c r="B675" s="473">
        <f>C675*$B$19</f>
        <v>1206500</v>
      </c>
      <c r="C675" s="474">
        <v>120.65</v>
      </c>
      <c r="D675" s="843"/>
      <c r="E675" s="849"/>
    </row>
    <row r="676" spans="1:5" ht="26.25" hidden="1" customHeight="1" thickBot="1" x14ac:dyDescent="0.45">
      <c r="A676" s="477" t="s">
        <v>1</v>
      </c>
      <c r="B676" s="478">
        <f>C676*$B$19</f>
        <v>539400</v>
      </c>
      <c r="C676" s="850">
        <f>'[15]УФО(РАО)'!H78</f>
        <v>53.94</v>
      </c>
      <c r="D676" s="851"/>
      <c r="E676" s="852">
        <f>'[15]УФО(РАО)'!I78</f>
        <v>0</v>
      </c>
    </row>
    <row r="677" spans="1:5" ht="26.25" hidden="1" customHeight="1" thickBot="1" x14ac:dyDescent="0.4">
      <c r="A677" s="570" t="s">
        <v>0</v>
      </c>
      <c r="B677" s="483">
        <f>SUM(B675:B676)</f>
        <v>1745900</v>
      </c>
      <c r="C677" s="688">
        <f>SUM(C675:C676)</f>
        <v>174.59</v>
      </c>
      <c r="D677" s="573"/>
      <c r="E677" s="574">
        <f>SUM(E675:E676)</f>
        <v>0</v>
      </c>
    </row>
    <row r="678" spans="1:5" ht="26.25" hidden="1" customHeight="1" thickBot="1" x14ac:dyDescent="0.4">
      <c r="A678" s="482"/>
      <c r="B678" s="853"/>
      <c r="C678" s="854"/>
      <c r="D678" s="855"/>
      <c r="E678" s="568"/>
    </row>
    <row r="679" spans="1:5" ht="26.25" hidden="1" customHeight="1" thickBot="1" x14ac:dyDescent="0.4">
      <c r="A679" s="482"/>
      <c r="B679" s="853"/>
      <c r="C679" s="854"/>
      <c r="D679" s="855"/>
      <c r="E679" s="568"/>
    </row>
    <row r="680" spans="1:5" ht="26.25" hidden="1" customHeight="1" thickBot="1" x14ac:dyDescent="0.4">
      <c r="A680" s="856" t="s">
        <v>412</v>
      </c>
      <c r="B680" s="857"/>
      <c r="C680" s="858" t="s">
        <v>228</v>
      </c>
      <c r="D680" s="859"/>
      <c r="E680" s="849"/>
    </row>
    <row r="681" spans="1:5" ht="24.75" hidden="1" customHeight="1" thickBot="1" x14ac:dyDescent="0.4">
      <c r="A681" s="860" t="s">
        <v>413</v>
      </c>
      <c r="B681" s="861"/>
      <c r="C681" s="862">
        <v>249500</v>
      </c>
      <c r="D681" s="863"/>
      <c r="E681" s="864"/>
    </row>
    <row r="682" spans="1:5" ht="24" hidden="1" customHeight="1" thickBot="1" x14ac:dyDescent="0.4">
      <c r="A682" s="865" t="s">
        <v>414</v>
      </c>
      <c r="B682" s="866"/>
      <c r="C682" s="867">
        <v>112700</v>
      </c>
      <c r="D682" s="868"/>
      <c r="E682" s="869"/>
    </row>
    <row r="683" spans="1:5" ht="24" hidden="1" customHeight="1" thickBot="1" x14ac:dyDescent="0.4">
      <c r="A683" s="856" t="s">
        <v>415</v>
      </c>
      <c r="B683" s="870"/>
      <c r="C683" s="858"/>
      <c r="D683" s="871"/>
      <c r="E683" s="864"/>
    </row>
    <row r="684" spans="1:5" ht="24" hidden="1" customHeight="1" thickBot="1" x14ac:dyDescent="0.4">
      <c r="A684" s="872" t="s">
        <v>416</v>
      </c>
      <c r="B684" s="873"/>
      <c r="C684" s="874">
        <v>55150</v>
      </c>
      <c r="D684" s="868"/>
      <c r="E684" s="869"/>
    </row>
    <row r="685" spans="1:5" ht="24" hidden="1" customHeight="1" thickBot="1" x14ac:dyDescent="0.4">
      <c r="A685" s="860" t="s">
        <v>417</v>
      </c>
      <c r="B685" s="861"/>
      <c r="C685" s="862">
        <v>147050</v>
      </c>
      <c r="D685" s="863"/>
      <c r="E685" s="864"/>
    </row>
    <row r="686" spans="1:5" ht="24" hidden="1" customHeight="1" thickBot="1" x14ac:dyDescent="0.4">
      <c r="A686" s="860" t="s">
        <v>418</v>
      </c>
      <c r="B686" s="861"/>
      <c r="C686" s="862">
        <v>275750</v>
      </c>
      <c r="D686" s="868"/>
      <c r="E686" s="869"/>
    </row>
    <row r="687" spans="1:5" ht="24" hidden="1" customHeight="1" thickBot="1" x14ac:dyDescent="0.4">
      <c r="A687" s="860" t="s">
        <v>419</v>
      </c>
      <c r="B687" s="861"/>
      <c r="C687" s="862">
        <v>55150</v>
      </c>
      <c r="D687" s="863"/>
      <c r="E687" s="864"/>
    </row>
    <row r="688" spans="1:5" ht="41.25" hidden="1" customHeight="1" thickBot="1" x14ac:dyDescent="0.4">
      <c r="A688" s="875" t="s">
        <v>420</v>
      </c>
      <c r="B688" s="873"/>
      <c r="C688" s="874">
        <v>137850</v>
      </c>
      <c r="D688" s="868"/>
      <c r="E688" s="869"/>
    </row>
    <row r="689" spans="1:5" ht="24" hidden="1" customHeight="1" thickBot="1" x14ac:dyDescent="0.4">
      <c r="A689" s="860" t="s">
        <v>421</v>
      </c>
      <c r="B689" s="861"/>
      <c r="C689" s="862">
        <v>229800</v>
      </c>
      <c r="D689" s="863"/>
      <c r="E689" s="864"/>
    </row>
    <row r="690" spans="1:5" ht="24" hidden="1" customHeight="1" thickBot="1" x14ac:dyDescent="0.4">
      <c r="A690" s="875" t="s">
        <v>422</v>
      </c>
      <c r="B690" s="873"/>
      <c r="C690" s="874">
        <v>73550</v>
      </c>
      <c r="D690" s="868"/>
      <c r="E690" s="869"/>
    </row>
    <row r="691" spans="1:5" ht="24" hidden="1" customHeight="1" thickBot="1" x14ac:dyDescent="0.4">
      <c r="A691" s="860" t="s">
        <v>423</v>
      </c>
      <c r="B691" s="861"/>
      <c r="C691" s="862">
        <v>137850</v>
      </c>
      <c r="D691" s="863"/>
      <c r="E691" s="864"/>
    </row>
    <row r="692" spans="1:5" ht="24" hidden="1" customHeight="1" thickBot="1" x14ac:dyDescent="0.4">
      <c r="A692" s="876" t="s">
        <v>424</v>
      </c>
      <c r="B692" s="877"/>
      <c r="C692" s="878">
        <v>45950</v>
      </c>
      <c r="D692" s="868"/>
      <c r="E692" s="869"/>
    </row>
    <row r="693" spans="1:5" ht="24" hidden="1" customHeight="1" thickBot="1" x14ac:dyDescent="0.4">
      <c r="A693" s="860" t="s">
        <v>425</v>
      </c>
      <c r="B693" s="861"/>
      <c r="C693" s="862">
        <v>45950</v>
      </c>
      <c r="D693" s="863"/>
      <c r="E693" s="864"/>
    </row>
    <row r="694" spans="1:5" ht="20.25" hidden="1" customHeight="1" thickBot="1" x14ac:dyDescent="0.4">
      <c r="A694" s="1792" t="s">
        <v>426</v>
      </c>
      <c r="B694" s="873"/>
      <c r="C694" s="1794">
        <v>183850</v>
      </c>
      <c r="D694" s="868"/>
      <c r="E694" s="869"/>
    </row>
    <row r="695" spans="1:5" ht="20.25" hidden="1" customHeight="1" thickBot="1" x14ac:dyDescent="0.4">
      <c r="A695" s="1793"/>
      <c r="B695" s="877"/>
      <c r="C695" s="1795"/>
      <c r="D695" s="868"/>
      <c r="E695" s="869"/>
    </row>
    <row r="696" spans="1:5" ht="24" hidden="1" customHeight="1" thickBot="1" x14ac:dyDescent="0.4">
      <c r="A696" s="865" t="s">
        <v>427</v>
      </c>
      <c r="B696" s="866"/>
      <c r="C696" s="867">
        <v>137850</v>
      </c>
      <c r="D696" s="868"/>
      <c r="E696" s="864"/>
    </row>
    <row r="697" spans="1:5" ht="20.25" hidden="1" customHeight="1" x14ac:dyDescent="0.35">
      <c r="A697" s="1792" t="s">
        <v>428</v>
      </c>
      <c r="B697" s="873"/>
      <c r="C697" s="874">
        <v>73550</v>
      </c>
      <c r="D697" s="868"/>
      <c r="E697" s="869"/>
    </row>
    <row r="698" spans="1:5" ht="19.5" hidden="1" customHeight="1" thickBot="1" x14ac:dyDescent="0.4">
      <c r="A698" s="1793"/>
      <c r="B698" s="877"/>
      <c r="C698" s="878"/>
      <c r="D698" s="868"/>
      <c r="E698" s="869"/>
    </row>
    <row r="699" spans="1:5" ht="24" hidden="1" customHeight="1" thickBot="1" x14ac:dyDescent="0.4">
      <c r="A699" s="860" t="s">
        <v>429</v>
      </c>
      <c r="B699" s="861"/>
      <c r="C699" s="862">
        <v>137850</v>
      </c>
      <c r="D699" s="863"/>
      <c r="E699" s="864"/>
    </row>
    <row r="700" spans="1:5" ht="24" hidden="1" customHeight="1" thickBot="1" x14ac:dyDescent="0.4">
      <c r="A700" s="860" t="s">
        <v>430</v>
      </c>
      <c r="B700" s="861"/>
      <c r="C700" s="862">
        <v>268400</v>
      </c>
      <c r="D700" s="868"/>
      <c r="E700" s="869"/>
    </row>
    <row r="701" spans="1:5" ht="24" hidden="1" customHeight="1" thickBot="1" x14ac:dyDescent="0.4">
      <c r="A701" s="860" t="s">
        <v>431</v>
      </c>
      <c r="B701" s="861"/>
      <c r="C701" s="862">
        <v>321700</v>
      </c>
      <c r="D701" s="863"/>
      <c r="E701" s="864"/>
    </row>
    <row r="702" spans="1:5" ht="24" hidden="1" customHeight="1" thickBot="1" x14ac:dyDescent="0.4">
      <c r="A702" s="860" t="s">
        <v>432</v>
      </c>
      <c r="B702" s="861"/>
      <c r="C702" s="862">
        <v>91900</v>
      </c>
      <c r="D702" s="868"/>
      <c r="E702" s="869"/>
    </row>
    <row r="703" spans="1:5" ht="24" hidden="1" customHeight="1" thickBot="1" x14ac:dyDescent="0.4">
      <c r="A703" s="860" t="s">
        <v>433</v>
      </c>
      <c r="B703" s="861"/>
      <c r="C703" s="862">
        <v>183850</v>
      </c>
      <c r="D703" s="863"/>
      <c r="E703" s="864"/>
    </row>
    <row r="704" spans="1:5" ht="24" hidden="1" customHeight="1" thickBot="1" x14ac:dyDescent="0.4">
      <c r="A704" s="860" t="s">
        <v>434</v>
      </c>
      <c r="B704" s="861"/>
      <c r="C704" s="862">
        <v>275750</v>
      </c>
      <c r="D704" s="868"/>
      <c r="E704" s="869"/>
    </row>
    <row r="705" spans="1:5" ht="24" hidden="1" customHeight="1" thickBot="1" x14ac:dyDescent="0.4">
      <c r="A705" s="860" t="s">
        <v>435</v>
      </c>
      <c r="B705" s="861"/>
      <c r="C705" s="862">
        <v>183850</v>
      </c>
      <c r="D705" s="863"/>
      <c r="E705" s="864"/>
    </row>
    <row r="706" spans="1:5" ht="24" hidden="1" customHeight="1" thickBot="1" x14ac:dyDescent="0.4">
      <c r="A706" s="865" t="s">
        <v>436</v>
      </c>
      <c r="B706" s="866"/>
      <c r="C706" s="867">
        <v>73550</v>
      </c>
      <c r="D706" s="868"/>
      <c r="E706" s="869"/>
    </row>
    <row r="707" spans="1:5" ht="24" hidden="1" customHeight="1" thickBot="1" x14ac:dyDescent="0.4">
      <c r="A707" s="879" t="s">
        <v>437</v>
      </c>
      <c r="B707" s="880"/>
      <c r="C707" s="862">
        <v>45950</v>
      </c>
      <c r="D707" s="863"/>
      <c r="E707" s="864"/>
    </row>
    <row r="708" spans="1:5" ht="24" hidden="1" customHeight="1" thickBot="1" x14ac:dyDescent="0.4">
      <c r="A708" s="879" t="s">
        <v>438</v>
      </c>
      <c r="B708" s="880"/>
      <c r="C708" s="862">
        <v>45950</v>
      </c>
      <c r="D708" s="868"/>
      <c r="E708" s="869"/>
    </row>
    <row r="709" spans="1:5" ht="24" hidden="1" customHeight="1" thickBot="1" x14ac:dyDescent="0.4">
      <c r="A709" s="860" t="s">
        <v>439</v>
      </c>
      <c r="B709" s="861"/>
      <c r="C709" s="862">
        <v>137850</v>
      </c>
      <c r="D709" s="863"/>
      <c r="E709" s="864"/>
    </row>
    <row r="710" spans="1:5" ht="24" hidden="1" customHeight="1" thickBot="1" x14ac:dyDescent="0.4">
      <c r="A710" s="865" t="s">
        <v>440</v>
      </c>
      <c r="B710" s="866"/>
      <c r="C710" s="867">
        <v>137850</v>
      </c>
      <c r="D710" s="868"/>
      <c r="E710" s="869"/>
    </row>
    <row r="711" spans="1:5" ht="24" hidden="1" customHeight="1" thickBot="1" x14ac:dyDescent="0.4">
      <c r="A711" s="860" t="s">
        <v>441</v>
      </c>
      <c r="B711" s="861"/>
      <c r="C711" s="862">
        <v>183850</v>
      </c>
      <c r="D711" s="863"/>
      <c r="E711" s="864"/>
    </row>
    <row r="712" spans="1:5" ht="41.25" hidden="1" customHeight="1" thickBot="1" x14ac:dyDescent="0.4">
      <c r="A712" s="860" t="s">
        <v>442</v>
      </c>
      <c r="B712" s="861"/>
      <c r="C712" s="862">
        <v>353850</v>
      </c>
      <c r="D712" s="868"/>
      <c r="E712" s="869"/>
    </row>
    <row r="713" spans="1:5" ht="24" hidden="1" customHeight="1" thickBot="1" x14ac:dyDescent="0.4">
      <c r="A713" s="860" t="s">
        <v>443</v>
      </c>
      <c r="B713" s="861"/>
      <c r="C713" s="862">
        <v>183850</v>
      </c>
      <c r="D713" s="863"/>
      <c r="E713" s="864"/>
    </row>
    <row r="714" spans="1:5" ht="24" hidden="1" customHeight="1" thickBot="1" x14ac:dyDescent="0.4">
      <c r="A714" s="860" t="s">
        <v>444</v>
      </c>
      <c r="B714" s="861"/>
      <c r="C714" s="862">
        <v>252750</v>
      </c>
      <c r="D714" s="868"/>
      <c r="E714" s="869"/>
    </row>
    <row r="715" spans="1:5" ht="24" hidden="1" customHeight="1" thickBot="1" x14ac:dyDescent="0.4">
      <c r="A715" s="865" t="s">
        <v>445</v>
      </c>
      <c r="B715" s="866"/>
      <c r="C715" s="867">
        <v>443750</v>
      </c>
      <c r="D715" s="868"/>
      <c r="E715" s="864"/>
    </row>
    <row r="716" spans="1:5" ht="24" hidden="1" customHeight="1" thickBot="1" x14ac:dyDescent="0.4">
      <c r="A716" s="860" t="s">
        <v>446</v>
      </c>
      <c r="B716" s="861"/>
      <c r="C716" s="862">
        <v>91900</v>
      </c>
      <c r="D716" s="868"/>
      <c r="E716" s="869"/>
    </row>
    <row r="717" spans="1:5" ht="24" hidden="1" customHeight="1" thickBot="1" x14ac:dyDescent="0.4">
      <c r="A717" s="860" t="s">
        <v>447</v>
      </c>
      <c r="B717" s="861"/>
      <c r="C717" s="862">
        <v>552600</v>
      </c>
      <c r="D717" s="863"/>
      <c r="E717" s="864"/>
    </row>
    <row r="718" spans="1:5" ht="24" hidden="1" customHeight="1" thickBot="1" x14ac:dyDescent="0.4">
      <c r="A718" s="860" t="s">
        <v>448</v>
      </c>
      <c r="B718" s="861"/>
      <c r="C718" s="862">
        <v>140300</v>
      </c>
      <c r="D718" s="868"/>
      <c r="E718" s="869"/>
    </row>
    <row r="719" spans="1:5" ht="41.25" hidden="1" customHeight="1" thickBot="1" x14ac:dyDescent="0.4">
      <c r="A719" s="860" t="s">
        <v>449</v>
      </c>
      <c r="B719" s="861"/>
      <c r="C719" s="862">
        <v>433350</v>
      </c>
      <c r="D719" s="863"/>
      <c r="E719" s="864"/>
    </row>
    <row r="720" spans="1:5" ht="24" hidden="1" customHeight="1" thickBot="1" x14ac:dyDescent="0.4">
      <c r="A720" s="860" t="s">
        <v>450</v>
      </c>
      <c r="B720" s="861"/>
      <c r="C720" s="862">
        <v>590950</v>
      </c>
      <c r="D720" s="868"/>
      <c r="E720" s="869"/>
    </row>
    <row r="721" spans="1:5" ht="24" hidden="1" customHeight="1" thickBot="1" x14ac:dyDescent="0.4">
      <c r="A721" s="860" t="s">
        <v>451</v>
      </c>
      <c r="B721" s="861"/>
      <c r="C721" s="862">
        <v>433350</v>
      </c>
      <c r="D721" s="863"/>
      <c r="E721" s="864"/>
    </row>
    <row r="722" spans="1:5" ht="24" hidden="1" customHeight="1" thickBot="1" x14ac:dyDescent="0.4">
      <c r="A722" s="860" t="s">
        <v>452</v>
      </c>
      <c r="B722" s="861"/>
      <c r="C722" s="862">
        <v>477950</v>
      </c>
      <c r="D722" s="868"/>
      <c r="E722" s="869"/>
    </row>
    <row r="723" spans="1:5" ht="24" hidden="1" customHeight="1" thickBot="1" x14ac:dyDescent="0.4">
      <c r="A723" s="860" t="s">
        <v>453</v>
      </c>
      <c r="B723" s="861"/>
      <c r="C723" s="862">
        <v>478950</v>
      </c>
      <c r="D723" s="863"/>
      <c r="E723" s="864"/>
    </row>
    <row r="724" spans="1:5" ht="24" hidden="1" customHeight="1" thickBot="1" x14ac:dyDescent="0.4">
      <c r="A724" s="860" t="s">
        <v>454</v>
      </c>
      <c r="B724" s="861"/>
      <c r="C724" s="862">
        <v>55400</v>
      </c>
      <c r="D724" s="868"/>
      <c r="E724" s="869"/>
    </row>
    <row r="725" spans="1:5" ht="24" hidden="1" customHeight="1" thickBot="1" x14ac:dyDescent="0.4">
      <c r="A725" s="881" t="s">
        <v>455</v>
      </c>
      <c r="B725" s="882"/>
      <c r="C725" s="858"/>
      <c r="D725" s="871"/>
      <c r="E725" s="864"/>
    </row>
    <row r="726" spans="1:5" ht="24" hidden="1" customHeight="1" thickBot="1" x14ac:dyDescent="0.4">
      <c r="A726" s="860" t="s">
        <v>456</v>
      </c>
      <c r="B726" s="861"/>
      <c r="C726" s="862">
        <v>45700</v>
      </c>
      <c r="D726" s="868"/>
      <c r="E726" s="869"/>
    </row>
    <row r="727" spans="1:5" ht="24" hidden="1" customHeight="1" thickBot="1" x14ac:dyDescent="0.4">
      <c r="A727" s="860" t="s">
        <v>457</v>
      </c>
      <c r="B727" s="861"/>
      <c r="C727" s="862">
        <v>45950</v>
      </c>
      <c r="D727" s="863"/>
      <c r="E727" s="864"/>
    </row>
    <row r="728" spans="1:5" ht="24" hidden="1" customHeight="1" thickBot="1" x14ac:dyDescent="0.4">
      <c r="A728" s="883" t="s">
        <v>458</v>
      </c>
      <c r="B728" s="866"/>
      <c r="C728" s="867">
        <v>73550</v>
      </c>
      <c r="D728" s="868"/>
      <c r="E728" s="869"/>
    </row>
    <row r="729" spans="1:5" ht="24" hidden="1" customHeight="1" thickBot="1" x14ac:dyDescent="0.4">
      <c r="A729" s="856" t="s">
        <v>459</v>
      </c>
      <c r="B729" s="870"/>
      <c r="C729" s="858"/>
      <c r="D729" s="871"/>
      <c r="E729" s="864"/>
    </row>
    <row r="730" spans="1:5" ht="24" hidden="1" customHeight="1" thickBot="1" x14ac:dyDescent="0.4">
      <c r="A730" s="860" t="s">
        <v>460</v>
      </c>
      <c r="B730" s="861"/>
      <c r="C730" s="862">
        <v>1004200</v>
      </c>
      <c r="D730" s="868"/>
      <c r="E730" s="869"/>
    </row>
    <row r="731" spans="1:5" ht="34.5" hidden="1" customHeight="1" thickBot="1" x14ac:dyDescent="0.45">
      <c r="A731" s="33" t="s">
        <v>42</v>
      </c>
      <c r="B731" s="884"/>
      <c r="C731" s="862"/>
      <c r="D731" s="868"/>
      <c r="E731" s="885"/>
    </row>
    <row r="732" spans="1:5" ht="54.75" hidden="1" customHeight="1" thickBot="1" x14ac:dyDescent="0.45">
      <c r="A732" s="218" t="s">
        <v>41</v>
      </c>
      <c r="B732" s="884"/>
      <c r="C732" s="862">
        <v>138.31</v>
      </c>
      <c r="D732" s="868"/>
      <c r="E732" s="886"/>
    </row>
    <row r="733" spans="1:5" ht="33" hidden="1" customHeight="1" thickBot="1" x14ac:dyDescent="0.5">
      <c r="A733" s="31" t="s">
        <v>1</v>
      </c>
      <c r="B733" s="884"/>
      <c r="C733" s="862" t="e">
        <f>' РБ на 10.11.22 '!#REF!</f>
        <v>#REF!</v>
      </c>
      <c r="D733" s="868"/>
      <c r="E733" s="886" t="e">
        <f>' РБ на 10.11.22 '!#REF!</f>
        <v>#REF!</v>
      </c>
    </row>
    <row r="734" spans="1:5" ht="27.75" hidden="1" customHeight="1" thickBot="1" x14ac:dyDescent="0.45">
      <c r="A734" s="28" t="s">
        <v>0</v>
      </c>
      <c r="B734" s="884"/>
      <c r="C734" s="688" t="e">
        <f>SUM(C732:C733)</f>
        <v>#REF!</v>
      </c>
      <c r="D734" s="868"/>
      <c r="E734" s="887"/>
    </row>
    <row r="735" spans="1:5" ht="55.5" hidden="1" customHeight="1" thickBot="1" x14ac:dyDescent="0.5">
      <c r="A735" s="32" t="s">
        <v>40</v>
      </c>
      <c r="B735" s="884"/>
      <c r="C735" s="862">
        <v>96.91</v>
      </c>
      <c r="D735" s="868"/>
      <c r="E735" s="886"/>
    </row>
    <row r="736" spans="1:5" ht="33" hidden="1" customHeight="1" thickBot="1" x14ac:dyDescent="0.4">
      <c r="A736" s="860"/>
      <c r="B736" s="861"/>
      <c r="C736" s="862"/>
      <c r="D736" s="868"/>
      <c r="E736" s="886"/>
    </row>
    <row r="737" spans="1:5" ht="24" hidden="1" customHeight="1" thickBot="1" x14ac:dyDescent="0.4">
      <c r="A737" s="860"/>
      <c r="B737" s="884"/>
      <c r="C737" s="862"/>
      <c r="D737" s="868"/>
      <c r="E737" s="886"/>
    </row>
    <row r="738" spans="1:5" ht="24" hidden="1" customHeight="1" thickBot="1" x14ac:dyDescent="0.4">
      <c r="A738" s="860"/>
      <c r="B738" s="884"/>
      <c r="C738" s="862"/>
      <c r="D738" s="868"/>
      <c r="E738" s="886"/>
    </row>
    <row r="739" spans="1:5" ht="24" hidden="1" customHeight="1" thickBot="1" x14ac:dyDescent="0.4">
      <c r="A739" s="860"/>
      <c r="B739" s="884"/>
      <c r="C739" s="862"/>
      <c r="D739" s="868"/>
      <c r="E739" s="886"/>
    </row>
    <row r="740" spans="1:5" ht="24" hidden="1" customHeight="1" thickBot="1" x14ac:dyDescent="0.4">
      <c r="A740" s="860"/>
      <c r="B740" s="884"/>
      <c r="C740" s="862"/>
      <c r="D740" s="868"/>
      <c r="E740" s="886"/>
    </row>
    <row r="741" spans="1:5" ht="24" hidden="1" customHeight="1" thickBot="1" x14ac:dyDescent="0.4">
      <c r="A741" s="860"/>
      <c r="B741" s="884"/>
      <c r="C741" s="862"/>
      <c r="D741" s="868"/>
      <c r="E741" s="885"/>
    </row>
    <row r="742" spans="1:5" ht="26.25" hidden="1" thickBot="1" x14ac:dyDescent="0.4">
      <c r="A742" s="888" t="s">
        <v>461</v>
      </c>
      <c r="B742" s="889"/>
      <c r="C742" s="890"/>
      <c r="D742" s="891"/>
      <c r="E742" s="892"/>
    </row>
    <row r="743" spans="1:5" ht="26.25" hidden="1" x14ac:dyDescent="0.35">
      <c r="A743" s="893" t="s">
        <v>462</v>
      </c>
      <c r="B743" s="473">
        <f>C743*$B$19</f>
        <v>27100</v>
      </c>
      <c r="C743" s="690">
        <v>2.71</v>
      </c>
      <c r="D743" s="691"/>
      <c r="E743" s="894"/>
    </row>
    <row r="744" spans="1:5" ht="26.25" hidden="1" x14ac:dyDescent="0.4">
      <c r="A744" s="499" t="s">
        <v>1</v>
      </c>
      <c r="B744" s="895" t="e">
        <f>C744*$B$19</f>
        <v>#REF!</v>
      </c>
      <c r="C744" s="696" t="e">
        <f>#REF!</f>
        <v>#REF!</v>
      </c>
      <c r="D744" s="518"/>
      <c r="E744" s="896" t="e">
        <f>#REF!</f>
        <v>#REF!</v>
      </c>
    </row>
    <row r="745" spans="1:5" ht="26.25" hidden="1" thickBot="1" x14ac:dyDescent="0.4">
      <c r="A745" s="570" t="s">
        <v>0</v>
      </c>
      <c r="B745" s="897" t="e">
        <f>SUM(B743:B744)</f>
        <v>#REF!</v>
      </c>
      <c r="C745" s="688" t="e">
        <f>SUM(C743:C744)</f>
        <v>#REF!</v>
      </c>
      <c r="D745" s="573"/>
      <c r="E745" s="574" t="e">
        <f>SUM(E743:E744)</f>
        <v>#REF!</v>
      </c>
    </row>
    <row r="746" spans="1:5" ht="52.5" hidden="1" x14ac:dyDescent="0.35">
      <c r="A746" s="898" t="s">
        <v>463</v>
      </c>
      <c r="B746" s="473">
        <f>C746*$B$19</f>
        <v>94500</v>
      </c>
      <c r="C746" s="695">
        <v>9.4499999999999993</v>
      </c>
      <c r="D746" s="516"/>
      <c r="E746" s="899"/>
    </row>
    <row r="747" spans="1:5" ht="26.25" hidden="1" x14ac:dyDescent="0.4">
      <c r="A747" s="499" t="s">
        <v>1</v>
      </c>
      <c r="B747" s="895" t="e">
        <f>C747*$B$19</f>
        <v>#REF!</v>
      </c>
      <c r="C747" s="696" t="e">
        <f>#REF!</f>
        <v>#REF!</v>
      </c>
      <c r="D747" s="518"/>
      <c r="E747" s="896" t="e">
        <f>#REF!</f>
        <v>#REF!</v>
      </c>
    </row>
    <row r="748" spans="1:5" ht="26.25" hidden="1" thickBot="1" x14ac:dyDescent="0.4">
      <c r="A748" s="570" t="s">
        <v>0</v>
      </c>
      <c r="B748" s="897" t="e">
        <f>SUM(B746:B747)</f>
        <v>#REF!</v>
      </c>
      <c r="C748" s="688" t="e">
        <f>SUM(C746:C747)</f>
        <v>#REF!</v>
      </c>
      <c r="D748" s="573"/>
      <c r="E748" s="574" t="e">
        <f>SUM(E746:E747)</f>
        <v>#REF!</v>
      </c>
    </row>
    <row r="749" spans="1:5" ht="52.5" hidden="1" x14ac:dyDescent="0.35">
      <c r="A749" s="893" t="s">
        <v>464</v>
      </c>
      <c r="B749" s="473">
        <f>C749*$B$19</f>
        <v>148300</v>
      </c>
      <c r="C749" s="690">
        <v>14.83</v>
      </c>
      <c r="D749" s="691"/>
      <c r="E749" s="894"/>
    </row>
    <row r="750" spans="1:5" ht="26.25" hidden="1" x14ac:dyDescent="0.4">
      <c r="A750" s="499" t="s">
        <v>1</v>
      </c>
      <c r="B750" s="895">
        <f>C750*$B$19</f>
        <v>83600</v>
      </c>
      <c r="C750" s="696">
        <v>8.36</v>
      </c>
      <c r="D750" s="518"/>
      <c r="E750" s="896" t="e">
        <f>#REF!</f>
        <v>#REF!</v>
      </c>
    </row>
    <row r="751" spans="1:5" ht="26.25" hidden="1" thickBot="1" x14ac:dyDescent="0.4">
      <c r="A751" s="570" t="s">
        <v>0</v>
      </c>
      <c r="B751" s="897">
        <f>SUM(B749:B750)</f>
        <v>231900</v>
      </c>
      <c r="C751" s="688">
        <f>SUM(C749:C750)</f>
        <v>23.189999999999998</v>
      </c>
      <c r="D751" s="573"/>
      <c r="E751" s="574" t="e">
        <f>SUM(E749:E750)</f>
        <v>#REF!</v>
      </c>
    </row>
    <row r="752" spans="1:5" ht="52.5" hidden="1" x14ac:dyDescent="0.35">
      <c r="A752" s="898" t="s">
        <v>465</v>
      </c>
      <c r="B752" s="473">
        <f>C752*$B$19</f>
        <v>256100</v>
      </c>
      <c r="C752" s="695">
        <v>25.61</v>
      </c>
      <c r="D752" s="516"/>
      <c r="E752" s="899"/>
    </row>
    <row r="753" spans="1:5" ht="26.25" hidden="1" x14ac:dyDescent="0.4">
      <c r="A753" s="499" t="s">
        <v>1</v>
      </c>
      <c r="B753" s="895" t="e">
        <f>C753*$B$19</f>
        <v>#REF!</v>
      </c>
      <c r="C753" s="696" t="e">
        <f>#REF!</f>
        <v>#REF!</v>
      </c>
      <c r="D753" s="518"/>
      <c r="E753" s="896" t="e">
        <f>#REF!</f>
        <v>#REF!</v>
      </c>
    </row>
    <row r="754" spans="1:5" ht="26.25" hidden="1" thickBot="1" x14ac:dyDescent="0.4">
      <c r="A754" s="570" t="s">
        <v>0</v>
      </c>
      <c r="B754" s="897" t="e">
        <f>SUM(B752:B753)</f>
        <v>#REF!</v>
      </c>
      <c r="C754" s="688" t="e">
        <f>SUM(C752:C753)</f>
        <v>#REF!</v>
      </c>
      <c r="D754" s="573"/>
      <c r="E754" s="574" t="e">
        <f>SUM(E752:E753)</f>
        <v>#REF!</v>
      </c>
    </row>
    <row r="755" spans="1:5" ht="26.25" hidden="1" x14ac:dyDescent="0.35">
      <c r="A755" s="900" t="s">
        <v>466</v>
      </c>
      <c r="B755" s="473">
        <f>C755*$B$19</f>
        <v>19100</v>
      </c>
      <c r="C755" s="690">
        <v>1.91</v>
      </c>
      <c r="D755" s="691"/>
      <c r="E755" s="894"/>
    </row>
    <row r="756" spans="1:5" ht="26.25" hidden="1" x14ac:dyDescent="0.4">
      <c r="A756" s="499" t="s">
        <v>1</v>
      </c>
      <c r="B756" s="895" t="e">
        <f>C756*$B$19</f>
        <v>#REF!</v>
      </c>
      <c r="C756" s="696" t="e">
        <f>#REF!</f>
        <v>#REF!</v>
      </c>
      <c r="D756" s="518"/>
      <c r="E756" s="896" t="e">
        <f>#REF!</f>
        <v>#REF!</v>
      </c>
    </row>
    <row r="757" spans="1:5" ht="26.25" hidden="1" thickBot="1" x14ac:dyDescent="0.4">
      <c r="A757" s="570" t="s">
        <v>0</v>
      </c>
      <c r="B757" s="897" t="e">
        <f>SUM(B755:B756)</f>
        <v>#REF!</v>
      </c>
      <c r="C757" s="688" t="e">
        <f>SUM(C755:C756)</f>
        <v>#REF!</v>
      </c>
      <c r="D757" s="573"/>
      <c r="E757" s="574" t="e">
        <f>SUM(E755:E756)</f>
        <v>#REF!</v>
      </c>
    </row>
    <row r="758" spans="1:5" ht="52.5" hidden="1" x14ac:dyDescent="0.35">
      <c r="A758" s="898" t="s">
        <v>467</v>
      </c>
      <c r="B758" s="473">
        <f>C758*$B$19</f>
        <v>40599.999999999993</v>
      </c>
      <c r="C758" s="695">
        <v>4.0599999999999996</v>
      </c>
      <c r="D758" s="516"/>
      <c r="E758" s="899"/>
    </row>
    <row r="759" spans="1:5" ht="26.25" hidden="1" x14ac:dyDescent="0.4">
      <c r="A759" s="499" t="s">
        <v>1</v>
      </c>
      <c r="B759" s="895" t="e">
        <f>C759*$B$19</f>
        <v>#REF!</v>
      </c>
      <c r="C759" s="696" t="e">
        <f>#REF!</f>
        <v>#REF!</v>
      </c>
      <c r="D759" s="518"/>
      <c r="E759" s="896" t="e">
        <f>#REF!</f>
        <v>#REF!</v>
      </c>
    </row>
    <row r="760" spans="1:5" ht="26.25" hidden="1" thickBot="1" x14ac:dyDescent="0.4">
      <c r="A760" s="570" t="s">
        <v>0</v>
      </c>
      <c r="B760" s="897" t="e">
        <f>SUM(B758:B759)</f>
        <v>#REF!</v>
      </c>
      <c r="C760" s="688" t="e">
        <f>SUM(C758:C759)</f>
        <v>#REF!</v>
      </c>
      <c r="D760" s="573"/>
      <c r="E760" s="574" t="e">
        <f>SUM(E758:E759)</f>
        <v>#REF!</v>
      </c>
    </row>
    <row r="761" spans="1:5" ht="26.25" hidden="1" x14ac:dyDescent="0.35">
      <c r="A761" s="900" t="s">
        <v>468</v>
      </c>
      <c r="B761" s="473">
        <f>C761*$B$19</f>
        <v>19100</v>
      </c>
      <c r="C761" s="690">
        <v>1.91</v>
      </c>
      <c r="D761" s="691"/>
      <c r="E761" s="894"/>
    </row>
    <row r="762" spans="1:5" ht="26.25" hidden="1" x14ac:dyDescent="0.4">
      <c r="A762" s="499" t="s">
        <v>1</v>
      </c>
      <c r="B762" s="895" t="e">
        <f>C762*$B$19</f>
        <v>#REF!</v>
      </c>
      <c r="C762" s="696" t="e">
        <f>#REF!</f>
        <v>#REF!</v>
      </c>
      <c r="D762" s="518"/>
      <c r="E762" s="896" t="e">
        <f>#REF!</f>
        <v>#REF!</v>
      </c>
    </row>
    <row r="763" spans="1:5" ht="26.25" hidden="1" thickBot="1" x14ac:dyDescent="0.4">
      <c r="A763" s="570" t="s">
        <v>0</v>
      </c>
      <c r="B763" s="897" t="e">
        <f>SUM(B761:B762)</f>
        <v>#REF!</v>
      </c>
      <c r="C763" s="688" t="e">
        <f>SUM(C761:C762)</f>
        <v>#REF!</v>
      </c>
      <c r="D763" s="573"/>
      <c r="E763" s="574" t="e">
        <f>SUM(E761:E762)</f>
        <v>#REF!</v>
      </c>
    </row>
    <row r="764" spans="1:5" ht="26.25" hidden="1" x14ac:dyDescent="0.35">
      <c r="A764" s="901" t="s">
        <v>469</v>
      </c>
      <c r="B764" s="473">
        <f>C764*$B$19</f>
        <v>19100</v>
      </c>
      <c r="C764" s="690">
        <v>1.91</v>
      </c>
      <c r="D764" s="691"/>
      <c r="E764" s="894"/>
    </row>
    <row r="765" spans="1:5" ht="26.25" hidden="1" x14ac:dyDescent="0.4">
      <c r="A765" s="499" t="s">
        <v>1</v>
      </c>
      <c r="B765" s="895" t="e">
        <f>C765*$B$19</f>
        <v>#REF!</v>
      </c>
      <c r="C765" s="696" t="e">
        <f>#REF!</f>
        <v>#REF!</v>
      </c>
      <c r="D765" s="518"/>
      <c r="E765" s="896" t="e">
        <f>#REF!</f>
        <v>#REF!</v>
      </c>
    </row>
    <row r="766" spans="1:5" ht="26.25" hidden="1" thickBot="1" x14ac:dyDescent="0.4">
      <c r="A766" s="570" t="s">
        <v>0</v>
      </c>
      <c r="B766" s="897" t="e">
        <f>SUM(B764:B765)</f>
        <v>#REF!</v>
      </c>
      <c r="C766" s="688" t="e">
        <f>SUM(C764:C765)</f>
        <v>#REF!</v>
      </c>
      <c r="D766" s="573"/>
      <c r="E766" s="574" t="e">
        <f>SUM(E764:E765)</f>
        <v>#REF!</v>
      </c>
    </row>
    <row r="767" spans="1:5" ht="0.75" hidden="1" customHeight="1" thickBot="1" x14ac:dyDescent="0.45">
      <c r="A767" s="902" t="s">
        <v>470</v>
      </c>
      <c r="B767" s="903"/>
      <c r="C767" s="904">
        <v>62600</v>
      </c>
      <c r="D767" s="905"/>
      <c r="E767" s="906"/>
    </row>
    <row r="768" spans="1:5" ht="23.25" hidden="1" customHeight="1" x14ac:dyDescent="0.4">
      <c r="A768" s="907" t="s">
        <v>1</v>
      </c>
      <c r="B768" s="908"/>
      <c r="C768" s="909"/>
      <c r="D768" s="910"/>
      <c r="E768" s="911" t="s">
        <v>471</v>
      </c>
    </row>
    <row r="769" spans="1:6" ht="24" hidden="1" customHeight="1" thickBot="1" x14ac:dyDescent="0.4">
      <c r="A769" s="712" t="s">
        <v>0</v>
      </c>
      <c r="B769" s="713"/>
      <c r="C769" s="912">
        <f>SUM(C767:C768)</f>
        <v>62600</v>
      </c>
      <c r="D769" s="913"/>
      <c r="E769" s="914">
        <f>SUM(E767:E768)</f>
        <v>0</v>
      </c>
    </row>
    <row r="770" spans="1:6" ht="31.5" hidden="1" thickBot="1" x14ac:dyDescent="0.5">
      <c r="A770" s="31" t="s">
        <v>1</v>
      </c>
      <c r="B770" s="884"/>
      <c r="C770" s="862">
        <v>58.24</v>
      </c>
      <c r="D770" s="868"/>
      <c r="E770" s="886">
        <v>5.91</v>
      </c>
    </row>
    <row r="771" spans="1:6" ht="30.75" hidden="1" thickBot="1" x14ac:dyDescent="0.45">
      <c r="A771" s="28" t="s">
        <v>0</v>
      </c>
      <c r="B771" s="884"/>
      <c r="C771" s="688">
        <f>C735+C770</f>
        <v>155.15</v>
      </c>
      <c r="D771" s="868"/>
      <c r="E771" s="887"/>
    </row>
    <row r="772" spans="1:6" ht="92.25" hidden="1" x14ac:dyDescent="0.45">
      <c r="A772" s="32" t="s">
        <v>38</v>
      </c>
      <c r="B772" s="26"/>
      <c r="C772" s="30">
        <v>161.61000000000001</v>
      </c>
      <c r="D772" s="26"/>
      <c r="E772" s="26"/>
      <c r="F772" s="26"/>
    </row>
    <row r="773" spans="1:6" ht="30.75" hidden="1" x14ac:dyDescent="0.45">
      <c r="A773" s="31" t="s">
        <v>1</v>
      </c>
      <c r="B773" s="26"/>
      <c r="C773" s="30">
        <v>97.99</v>
      </c>
      <c r="D773" s="26">
        <f>E773+F773</f>
        <v>8.1999999999999993</v>
      </c>
      <c r="E773" s="29">
        <v>8.1999999999999993</v>
      </c>
      <c r="F773" s="26"/>
    </row>
    <row r="774" spans="1:6" ht="30" hidden="1" x14ac:dyDescent="0.4">
      <c r="A774" s="28" t="s">
        <v>0</v>
      </c>
      <c r="B774" s="26"/>
      <c r="C774" s="27">
        <f>SUM(C772:C773)</f>
        <v>259.60000000000002</v>
      </c>
      <c r="D774" s="26"/>
      <c r="E774" s="26"/>
      <c r="F774" s="26"/>
    </row>
    <row r="775" spans="1:6" ht="19.5" x14ac:dyDescent="0.35">
      <c r="B775" s="287"/>
      <c r="C775" s="2"/>
      <c r="E775" s="1"/>
    </row>
  </sheetData>
  <mergeCells count="16">
    <mergeCell ref="A13:C13"/>
    <mergeCell ref="A14:C14"/>
    <mergeCell ref="A15:C15"/>
    <mergeCell ref="A17:A18"/>
    <mergeCell ref="B17:B18"/>
    <mergeCell ref="C17:C18"/>
    <mergeCell ref="A340:E340"/>
    <mergeCell ref="A694:A695"/>
    <mergeCell ref="C694:C695"/>
    <mergeCell ref="A697:A698"/>
    <mergeCell ref="D17:D18"/>
    <mergeCell ref="E17:E18"/>
    <mergeCell ref="A34:E34"/>
    <mergeCell ref="A47:E47"/>
    <mergeCell ref="A53:E53"/>
    <mergeCell ref="A60:C60"/>
  </mergeCells>
  <printOptions horizontalCentered="1"/>
  <pageMargins left="0" right="0" top="0.39370078740157483" bottom="0.19685039370078741" header="0" footer="0"/>
  <pageSetup paperSize="9" scale="85" orientation="portrait" horizontalDpi="120" verticalDpi="144" r:id="rId1"/>
  <headerFooter alignWithMargins="0"/>
  <rowBreaks count="15" manualBreakCount="15">
    <brk id="49" max="2" man="1"/>
    <brk id="95" max="2" man="1"/>
    <brk id="142" max="2" man="1"/>
    <brk id="191" max="2" man="1"/>
    <brk id="241" max="2" man="1"/>
    <brk id="283" max="2" man="1"/>
    <brk id="327" max="2" man="1"/>
    <brk id="434" max="2" man="1"/>
    <brk id="491" max="2" man="1"/>
    <brk id="533" max="2" man="1"/>
    <brk id="558" max="2" man="1"/>
    <brk id="600" max="2" man="1"/>
    <brk id="642" max="2" man="1"/>
    <brk id="691" max="2" man="1"/>
    <brk id="741" max="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0B2A4-4AF5-4F5E-9933-3B503D7E6C4C}">
  <sheetPr>
    <tabColor rgb="FFFF3399"/>
    <pageSetUpPr fitToPage="1"/>
  </sheetPr>
  <dimension ref="A1:Q243"/>
  <sheetViews>
    <sheetView topLeftCell="A9" zoomScale="60" zoomScaleNormal="60" workbookViewId="0">
      <selection activeCell="E1" sqref="E1:F1048576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5" width="14.7109375" style="1" customWidth="1"/>
  </cols>
  <sheetData>
    <row r="1" spans="1:17" ht="24.75" customHeight="1" x14ac:dyDescent="0.2">
      <c r="C1" s="286"/>
      <c r="D1" s="285" t="s">
        <v>279</v>
      </c>
      <c r="E1" s="285"/>
    </row>
    <row r="2" spans="1:17" ht="40.5" customHeight="1" x14ac:dyDescent="0.3">
      <c r="A2" s="284"/>
      <c r="B2" s="284"/>
      <c r="C2" s="283"/>
      <c r="D2" s="282" t="s">
        <v>278</v>
      </c>
      <c r="E2" s="282"/>
      <c r="Q2" s="94" t="s">
        <v>277</v>
      </c>
    </row>
    <row r="3" spans="1:17" ht="30" customHeight="1" x14ac:dyDescent="0.3">
      <c r="A3" s="280"/>
      <c r="B3" s="280"/>
      <c r="C3" s="279"/>
      <c r="D3" s="280" t="s">
        <v>276</v>
      </c>
      <c r="E3" s="280"/>
    </row>
    <row r="4" spans="1:17" ht="31.5" customHeight="1" x14ac:dyDescent="0.3">
      <c r="A4" s="280"/>
      <c r="B4" s="280"/>
      <c r="C4" s="279"/>
      <c r="D4" s="280" t="s">
        <v>275</v>
      </c>
      <c r="E4" s="280"/>
    </row>
    <row r="5" spans="1:17" ht="7.15" customHeight="1" x14ac:dyDescent="0.25">
      <c r="A5" s="274"/>
      <c r="B5" s="274"/>
      <c r="C5" s="281"/>
      <c r="D5" s="274"/>
      <c r="E5" s="274"/>
    </row>
    <row r="6" spans="1:17" ht="18.75" x14ac:dyDescent="0.3">
      <c r="A6" s="280"/>
      <c r="B6" s="280"/>
      <c r="C6" s="279"/>
      <c r="D6" s="280" t="s">
        <v>274</v>
      </c>
      <c r="E6" s="280"/>
    </row>
    <row r="7" spans="1:17" ht="7.5" customHeight="1" x14ac:dyDescent="0.35">
      <c r="A7" s="280"/>
      <c r="B7" s="280"/>
      <c r="C7" s="279"/>
    </row>
    <row r="8" spans="1:17" ht="16.5" customHeight="1" x14ac:dyDescent="0.35">
      <c r="A8" s="278"/>
      <c r="B8" s="278"/>
      <c r="C8" s="277"/>
    </row>
    <row r="9" spans="1:17" ht="18" customHeight="1" x14ac:dyDescent="0.2">
      <c r="A9" s="1748" t="s">
        <v>273</v>
      </c>
      <c r="B9" s="1748"/>
      <c r="C9" s="1749"/>
      <c r="D9" s="1749"/>
      <c r="E9" s="276"/>
    </row>
    <row r="10" spans="1:17" ht="34.5" customHeight="1" x14ac:dyDescent="0.3">
      <c r="A10" s="1750" t="s">
        <v>272</v>
      </c>
      <c r="B10" s="1750"/>
      <c r="C10" s="1751"/>
      <c r="D10" s="1751"/>
      <c r="E10" s="275"/>
    </row>
    <row r="11" spans="1:17" ht="20.25" x14ac:dyDescent="0.3">
      <c r="A11" s="1750" t="s">
        <v>271</v>
      </c>
      <c r="B11" s="1750"/>
      <c r="C11" s="1751"/>
      <c r="D11" s="1751"/>
      <c r="E11" s="275"/>
    </row>
    <row r="12" spans="1:17" ht="28.5" customHeight="1" thickBot="1" x14ac:dyDescent="0.4">
      <c r="A12" s="274"/>
      <c r="B12" s="274"/>
      <c r="C12" s="273" t="s">
        <v>270</v>
      </c>
      <c r="D12" s="272"/>
      <c r="E12" s="272"/>
    </row>
    <row r="13" spans="1:17" ht="21.75" customHeight="1" x14ac:dyDescent="0.2">
      <c r="A13" s="1752" t="s">
        <v>269</v>
      </c>
      <c r="B13" s="1754" t="s">
        <v>268</v>
      </c>
      <c r="C13" s="1754" t="s">
        <v>500</v>
      </c>
      <c r="D13" s="1756" t="s">
        <v>267</v>
      </c>
      <c r="E13" s="269"/>
    </row>
    <row r="14" spans="1:17" ht="39" customHeight="1" thickBot="1" x14ac:dyDescent="0.25">
      <c r="A14" s="1753"/>
      <c r="B14" s="1755"/>
      <c r="C14" s="1758"/>
      <c r="D14" s="1759"/>
      <c r="E14" s="269"/>
    </row>
    <row r="15" spans="1:17" ht="21" thickBot="1" x14ac:dyDescent="0.35">
      <c r="A15" s="268">
        <v>1</v>
      </c>
      <c r="B15" s="267">
        <v>10000</v>
      </c>
      <c r="C15" s="266">
        <v>2</v>
      </c>
      <c r="D15" s="265">
        <v>3</v>
      </c>
      <c r="E15" s="263"/>
    </row>
    <row r="16" spans="1:17" ht="43.5" hidden="1" customHeight="1" thickBot="1" x14ac:dyDescent="0.4">
      <c r="A16" s="262" t="s">
        <v>264</v>
      </c>
      <c r="B16" s="261"/>
      <c r="C16" s="260"/>
      <c r="D16" s="259"/>
      <c r="E16" s="11"/>
      <c r="F16" s="257">
        <v>1</v>
      </c>
    </row>
    <row r="17" spans="1:5" ht="46.5" hidden="1" customHeight="1" x14ac:dyDescent="0.4">
      <c r="A17" s="248" t="s">
        <v>263</v>
      </c>
      <c r="B17" s="249">
        <f>C17*$B$15</f>
        <v>84600.000000000015</v>
      </c>
      <c r="C17" s="253">
        <v>8.4600000000000009</v>
      </c>
      <c r="D17" s="251"/>
      <c r="E17" s="119"/>
    </row>
    <row r="18" spans="1:5" ht="24" hidden="1" thickBot="1" x14ac:dyDescent="0.4">
      <c r="A18" s="246" t="s">
        <v>1</v>
      </c>
      <c r="B18" s="256"/>
      <c r="C18" s="240"/>
      <c r="D18" s="251"/>
      <c r="E18" s="119"/>
    </row>
    <row r="19" spans="1:5" ht="39.75" hidden="1" customHeight="1" x14ac:dyDescent="0.4">
      <c r="A19" s="250" t="s">
        <v>262</v>
      </c>
      <c r="B19" s="249">
        <f>C19*$B$15</f>
        <v>81199.999999999985</v>
      </c>
      <c r="C19" s="253">
        <v>8.1199999999999992</v>
      </c>
      <c r="D19" s="251"/>
      <c r="E19" s="119"/>
    </row>
    <row r="20" spans="1:5" ht="24" hidden="1" thickBot="1" x14ac:dyDescent="0.4">
      <c r="A20" s="255" t="s">
        <v>1</v>
      </c>
      <c r="B20" s="254"/>
      <c r="C20" s="240"/>
      <c r="D20" s="251"/>
      <c r="E20" s="119"/>
    </row>
    <row r="21" spans="1:5" ht="41.25" hidden="1" customHeight="1" x14ac:dyDescent="0.4">
      <c r="A21" s="248" t="s">
        <v>261</v>
      </c>
      <c r="B21" s="249">
        <f>C21*$B$15</f>
        <v>89900</v>
      </c>
      <c r="C21" s="253">
        <v>8.99</v>
      </c>
      <c r="D21" s="251"/>
      <c r="E21" s="119"/>
    </row>
    <row r="22" spans="1:5" ht="30" hidden="1" customHeight="1" thickBot="1" x14ac:dyDescent="0.4">
      <c r="A22" s="246" t="s">
        <v>1</v>
      </c>
      <c r="B22" s="252" t="s">
        <v>260</v>
      </c>
      <c r="C22" s="240"/>
      <c r="D22" s="251"/>
      <c r="E22" s="119"/>
    </row>
    <row r="23" spans="1:5" ht="30" hidden="1" customHeight="1" x14ac:dyDescent="0.4">
      <c r="A23" s="250" t="s">
        <v>259</v>
      </c>
      <c r="B23" s="249">
        <f>C23*$B$15</f>
        <v>13899.999999999998</v>
      </c>
      <c r="C23" s="240">
        <f>1.39</f>
        <v>1.39</v>
      </c>
      <c r="D23" s="239">
        <f>C23/1.2*0.2</f>
        <v>0.23166666666666666</v>
      </c>
      <c r="E23" s="238"/>
    </row>
    <row r="24" spans="1:5" ht="30" hidden="1" customHeight="1" x14ac:dyDescent="0.4">
      <c r="A24" s="242" t="s">
        <v>258</v>
      </c>
      <c r="B24" s="244">
        <f>C24*$B$15</f>
        <v>19700</v>
      </c>
      <c r="C24" s="240">
        <f>1.97</f>
        <v>1.97</v>
      </c>
      <c r="D24" s="239">
        <f>C24/1.2*0.2</f>
        <v>0.32833333333333337</v>
      </c>
      <c r="E24" s="238"/>
    </row>
    <row r="25" spans="1:5" ht="20.100000000000001" hidden="1" customHeight="1" x14ac:dyDescent="0.4">
      <c r="A25" s="242" t="s">
        <v>257</v>
      </c>
      <c r="B25" s="244">
        <f>C25*$B$15</f>
        <v>0</v>
      </c>
      <c r="C25" s="240"/>
      <c r="D25" s="239">
        <f>C25/1.2*0.2</f>
        <v>0</v>
      </c>
      <c r="E25" s="238"/>
    </row>
    <row r="26" spans="1:5" ht="30" hidden="1" customHeight="1" x14ac:dyDescent="0.4">
      <c r="A26" s="242" t="s">
        <v>256</v>
      </c>
      <c r="B26" s="244">
        <f>C26*$B$15</f>
        <v>14400</v>
      </c>
      <c r="C26" s="240">
        <f>1.44</f>
        <v>1.44</v>
      </c>
      <c r="D26" s="239">
        <f>C26/1.2*0.2</f>
        <v>0.24</v>
      </c>
      <c r="E26" s="238"/>
    </row>
    <row r="27" spans="1:5" ht="30" hidden="1" customHeight="1" thickBot="1" x14ac:dyDescent="0.4">
      <c r="A27" s="242" t="s">
        <v>255</v>
      </c>
      <c r="B27" s="244">
        <f>C27*$B$15</f>
        <v>14600</v>
      </c>
      <c r="C27" s="240">
        <f>1.46</f>
        <v>1.46</v>
      </c>
      <c r="D27" s="239">
        <f>C27/1.2*0.2</f>
        <v>0.24333333333333337</v>
      </c>
      <c r="E27" s="238"/>
    </row>
    <row r="28" spans="1:5" ht="39" hidden="1" customHeight="1" x14ac:dyDescent="0.4">
      <c r="A28" s="248" t="s">
        <v>254</v>
      </c>
      <c r="B28" s="244"/>
      <c r="C28" s="247">
        <v>12.05</v>
      </c>
      <c r="D28" s="239"/>
      <c r="E28" s="238"/>
    </row>
    <row r="29" spans="1:5" ht="30" hidden="1" customHeight="1" thickBot="1" x14ac:dyDescent="0.4">
      <c r="A29" s="246" t="s">
        <v>1</v>
      </c>
      <c r="B29" s="244"/>
      <c r="C29" s="240"/>
      <c r="D29" s="239"/>
      <c r="E29" s="238"/>
    </row>
    <row r="30" spans="1:5" ht="31.5" hidden="1" customHeight="1" x14ac:dyDescent="0.4">
      <c r="A30" s="242" t="s">
        <v>253</v>
      </c>
      <c r="B30" s="244">
        <f t="shared" ref="B30:B36" si="0">C30*$B$15</f>
        <v>32000</v>
      </c>
      <c r="C30" s="240">
        <v>3.2</v>
      </c>
      <c r="D30" s="239">
        <f t="shared" ref="D30:D40" si="1">C30/1.2*0.2</f>
        <v>0.53333333333333344</v>
      </c>
      <c r="E30" s="238"/>
    </row>
    <row r="31" spans="1:5" ht="26.25" hidden="1" customHeight="1" x14ac:dyDescent="0.4">
      <c r="A31" s="242" t="s">
        <v>252</v>
      </c>
      <c r="B31" s="244">
        <f t="shared" si="0"/>
        <v>32000</v>
      </c>
      <c r="C31" s="240">
        <v>3.2</v>
      </c>
      <c r="D31" s="239">
        <f t="shared" si="1"/>
        <v>0.53333333333333344</v>
      </c>
      <c r="E31" s="238"/>
    </row>
    <row r="32" spans="1:5" ht="20.100000000000001" hidden="1" customHeight="1" x14ac:dyDescent="0.4">
      <c r="A32" s="242" t="s">
        <v>251</v>
      </c>
      <c r="B32" s="244">
        <f t="shared" si="0"/>
        <v>2056.7375886524819</v>
      </c>
      <c r="C32" s="240">
        <f>17400/B17</f>
        <v>0.20567375886524819</v>
      </c>
      <c r="D32" s="239">
        <f t="shared" si="1"/>
        <v>3.4278959810874698E-2</v>
      </c>
      <c r="E32" s="238"/>
    </row>
    <row r="33" spans="1:5" ht="30" hidden="1" customHeight="1" x14ac:dyDescent="0.4">
      <c r="A33" s="242" t="s">
        <v>250</v>
      </c>
      <c r="B33" s="244">
        <f t="shared" si="0"/>
        <v>14600</v>
      </c>
      <c r="C33" s="240">
        <f>1.46</f>
        <v>1.46</v>
      </c>
      <c r="D33" s="239">
        <f t="shared" si="1"/>
        <v>0.24333333333333337</v>
      </c>
      <c r="E33" s="238"/>
    </row>
    <row r="34" spans="1:5" ht="20.100000000000001" hidden="1" customHeight="1" x14ac:dyDescent="0.4">
      <c r="A34" s="242" t="s">
        <v>249</v>
      </c>
      <c r="B34" s="244">
        <f t="shared" si="0"/>
        <v>0</v>
      </c>
      <c r="C34" s="240"/>
      <c r="D34" s="239">
        <f t="shared" si="1"/>
        <v>0</v>
      </c>
      <c r="E34" s="238"/>
    </row>
    <row r="35" spans="1:5" ht="30" hidden="1" customHeight="1" x14ac:dyDescent="0.4">
      <c r="A35" s="245" t="s">
        <v>248</v>
      </c>
      <c r="B35" s="244">
        <f t="shared" si="0"/>
        <v>19900</v>
      </c>
      <c r="C35" s="240">
        <f>1.99</f>
        <v>1.99</v>
      </c>
      <c r="D35" s="239">
        <f t="shared" si="1"/>
        <v>0.33166666666666672</v>
      </c>
      <c r="E35" s="238"/>
    </row>
    <row r="36" spans="1:5" ht="26.25" hidden="1" customHeight="1" thickBot="1" x14ac:dyDescent="0.4">
      <c r="A36" s="242" t="s">
        <v>247</v>
      </c>
      <c r="B36" s="243">
        <f t="shared" si="0"/>
        <v>40000</v>
      </c>
      <c r="C36" s="240">
        <v>4</v>
      </c>
      <c r="D36" s="239">
        <f t="shared" si="1"/>
        <v>0.66666666666666674</v>
      </c>
      <c r="E36" s="238"/>
    </row>
    <row r="37" spans="1:5" ht="26.25" hidden="1" customHeight="1" thickBot="1" x14ac:dyDescent="0.4">
      <c r="A37" s="242" t="s">
        <v>246</v>
      </c>
      <c r="B37" s="241"/>
      <c r="C37" s="240">
        <v>3.3</v>
      </c>
      <c r="D37" s="239">
        <f t="shared" si="1"/>
        <v>0.55000000000000004</v>
      </c>
      <c r="E37" s="238"/>
    </row>
    <row r="38" spans="1:5" ht="26.25" hidden="1" customHeight="1" thickBot="1" x14ac:dyDescent="0.4">
      <c r="A38" s="242" t="s">
        <v>245</v>
      </c>
      <c r="B38" s="241"/>
      <c r="C38" s="240">
        <v>3.3</v>
      </c>
      <c r="D38" s="239">
        <f t="shared" si="1"/>
        <v>0.55000000000000004</v>
      </c>
      <c r="E38" s="238"/>
    </row>
    <row r="39" spans="1:5" ht="26.25" hidden="1" customHeight="1" thickBot="1" x14ac:dyDescent="0.4">
      <c r="A39" s="242" t="s">
        <v>244</v>
      </c>
      <c r="B39" s="241"/>
      <c r="C39" s="240">
        <v>2.9</v>
      </c>
      <c r="D39" s="239">
        <f t="shared" si="1"/>
        <v>0.48333333333333334</v>
      </c>
      <c r="E39" s="238"/>
    </row>
    <row r="40" spans="1:5" ht="26.25" hidden="1" customHeight="1" thickBot="1" x14ac:dyDescent="0.4">
      <c r="A40" s="242" t="s">
        <v>243</v>
      </c>
      <c r="B40" s="241"/>
      <c r="C40" s="240">
        <v>3.3</v>
      </c>
      <c r="D40" s="239">
        <f t="shared" si="1"/>
        <v>0.55000000000000004</v>
      </c>
      <c r="E40" s="238"/>
    </row>
    <row r="41" spans="1:5" ht="36.75" hidden="1" customHeight="1" thickBot="1" x14ac:dyDescent="0.4">
      <c r="A41" s="237" t="s">
        <v>242</v>
      </c>
      <c r="B41" s="236"/>
      <c r="C41" s="189"/>
      <c r="D41" s="213"/>
      <c r="E41" s="212"/>
    </row>
    <row r="42" spans="1:5" ht="28.5" hidden="1" thickBot="1" x14ac:dyDescent="0.45">
      <c r="A42" s="187" t="s">
        <v>241</v>
      </c>
      <c r="B42" s="136">
        <f t="shared" ref="B42:B83" si="2">C42*$B$15</f>
        <v>224000</v>
      </c>
      <c r="C42" s="186">
        <v>22.4</v>
      </c>
      <c r="D42" s="213"/>
      <c r="E42" s="212"/>
    </row>
    <row r="43" spans="1:5" ht="29.25" hidden="1" customHeight="1" x14ac:dyDescent="0.45">
      <c r="A43" s="10" t="s">
        <v>1</v>
      </c>
      <c r="B43" s="132">
        <f t="shared" si="2"/>
        <v>1600</v>
      </c>
      <c r="C43" s="186">
        <f>[15]УЗИ!H41</f>
        <v>0.16</v>
      </c>
      <c r="D43" s="184">
        <f>[15]УЗИ!I41</f>
        <v>0</v>
      </c>
      <c r="E43" s="172"/>
    </row>
    <row r="44" spans="1:5" ht="28.5" hidden="1" thickBot="1" x14ac:dyDescent="0.45">
      <c r="A44" s="7" t="s">
        <v>0</v>
      </c>
      <c r="B44" s="128">
        <f t="shared" si="2"/>
        <v>225600</v>
      </c>
      <c r="C44" s="6">
        <f>SUM(C42:C43)</f>
        <v>22.56</v>
      </c>
      <c r="D44" s="216">
        <f>SUM(D42:D43)</f>
        <v>0</v>
      </c>
      <c r="E44" s="209"/>
    </row>
    <row r="45" spans="1:5" ht="24" hidden="1" customHeight="1" x14ac:dyDescent="0.45">
      <c r="A45" s="187" t="s">
        <v>240</v>
      </c>
      <c r="B45" s="136">
        <f t="shared" si="2"/>
        <v>113100</v>
      </c>
      <c r="C45" s="189">
        <v>11.31</v>
      </c>
      <c r="D45" s="231"/>
      <c r="E45" s="230"/>
    </row>
    <row r="46" spans="1:5" ht="30" hidden="1" customHeight="1" x14ac:dyDescent="0.45">
      <c r="A46" s="10" t="s">
        <v>1</v>
      </c>
      <c r="B46" s="152">
        <f t="shared" si="2"/>
        <v>1400.0000000000002</v>
      </c>
      <c r="C46" s="189">
        <f>[15]УЗИ!H155</f>
        <v>0.14000000000000001</v>
      </c>
      <c r="D46" s="233">
        <f>[15]УЗИ!I155</f>
        <v>0</v>
      </c>
      <c r="E46" s="232"/>
    </row>
    <row r="47" spans="1:5" ht="33" hidden="1" customHeight="1" thickBot="1" x14ac:dyDescent="0.45">
      <c r="A47" s="7" t="s">
        <v>0</v>
      </c>
      <c r="B47" s="128">
        <f t="shared" si="2"/>
        <v>114500.00000000001</v>
      </c>
      <c r="C47" s="6">
        <f>SUM(C45:C46)</f>
        <v>11.450000000000001</v>
      </c>
      <c r="D47" s="233">
        <f>SUM(D45:D46)</f>
        <v>0</v>
      </c>
      <c r="E47" s="232"/>
    </row>
    <row r="48" spans="1:5" ht="25.5" hidden="1" customHeight="1" x14ac:dyDescent="0.45">
      <c r="A48" s="187" t="s">
        <v>239</v>
      </c>
      <c r="B48" s="136">
        <f t="shared" si="2"/>
        <v>44400.000000000007</v>
      </c>
      <c r="C48" s="186">
        <v>4.4400000000000004</v>
      </c>
      <c r="D48" s="231"/>
      <c r="E48" s="230"/>
    </row>
    <row r="49" spans="1:6" ht="30.75" hidden="1" customHeight="1" x14ac:dyDescent="0.45">
      <c r="A49" s="10" t="s">
        <v>1</v>
      </c>
      <c r="B49" s="132">
        <f t="shared" si="2"/>
        <v>1300</v>
      </c>
      <c r="C49" s="186">
        <f>[15]УЗИ!H60</f>
        <v>0.13</v>
      </c>
      <c r="D49" s="184">
        <f>[15]УЗИ!I60</f>
        <v>0</v>
      </c>
      <c r="E49" s="172"/>
    </row>
    <row r="50" spans="1:6" ht="28.5" hidden="1" thickBot="1" x14ac:dyDescent="0.45">
      <c r="A50" s="7" t="s">
        <v>0</v>
      </c>
      <c r="B50" s="128">
        <f t="shared" si="2"/>
        <v>45700</v>
      </c>
      <c r="C50" s="6">
        <f>SUM(C48:C49)</f>
        <v>4.57</v>
      </c>
      <c r="D50" s="216">
        <f>SUM(D48:D49)</f>
        <v>0</v>
      </c>
      <c r="E50" s="209"/>
    </row>
    <row r="51" spans="1:6" ht="30.75" hidden="1" customHeight="1" x14ac:dyDescent="0.45">
      <c r="A51" s="187" t="s">
        <v>238</v>
      </c>
      <c r="B51" s="136">
        <f t="shared" si="2"/>
        <v>67200</v>
      </c>
      <c r="C51" s="186">
        <v>6.72</v>
      </c>
      <c r="D51" s="184"/>
      <c r="E51" s="172"/>
    </row>
    <row r="52" spans="1:6" ht="26.25" hidden="1" customHeight="1" x14ac:dyDescent="0.45">
      <c r="A52" s="10" t="s">
        <v>1</v>
      </c>
      <c r="B52" s="132">
        <f t="shared" si="2"/>
        <v>1400.0000000000002</v>
      </c>
      <c r="C52" s="186">
        <f>[15]УЗИ!H70</f>
        <v>0.14000000000000001</v>
      </c>
      <c r="D52" s="184">
        <f>[15]УЗИ!I70</f>
        <v>0</v>
      </c>
      <c r="E52" s="172"/>
    </row>
    <row r="53" spans="1:6" ht="28.5" hidden="1" thickBot="1" x14ac:dyDescent="0.45">
      <c r="A53" s="7" t="s">
        <v>0</v>
      </c>
      <c r="B53" s="128">
        <f t="shared" si="2"/>
        <v>68600</v>
      </c>
      <c r="C53" s="6">
        <f>SUM(C51:C52)</f>
        <v>6.8599999999999994</v>
      </c>
      <c r="D53" s="216">
        <f>SUM(D51:D52)</f>
        <v>0</v>
      </c>
      <c r="E53" s="209"/>
    </row>
    <row r="54" spans="1:6" ht="28.5" hidden="1" thickBot="1" x14ac:dyDescent="0.45">
      <c r="A54" s="187" t="s">
        <v>237</v>
      </c>
      <c r="B54" s="136">
        <f t="shared" si="2"/>
        <v>67200</v>
      </c>
      <c r="C54" s="186">
        <v>6.72</v>
      </c>
      <c r="D54" s="184"/>
      <c r="E54" s="172"/>
    </row>
    <row r="55" spans="1:6" ht="28.5" hidden="1" thickBot="1" x14ac:dyDescent="0.45">
      <c r="A55" s="10" t="s">
        <v>1</v>
      </c>
      <c r="B55" s="132">
        <f t="shared" si="2"/>
        <v>1300</v>
      </c>
      <c r="C55" s="186">
        <f>[15]УЗИ!H79</f>
        <v>0.13</v>
      </c>
      <c r="D55" s="184">
        <f>[15]УЗИ!I79</f>
        <v>0</v>
      </c>
      <c r="E55" s="172"/>
    </row>
    <row r="56" spans="1:6" ht="28.5" hidden="1" thickBot="1" x14ac:dyDescent="0.45">
      <c r="A56" s="7" t="s">
        <v>0</v>
      </c>
      <c r="B56" s="128">
        <f t="shared" si="2"/>
        <v>68500</v>
      </c>
      <c r="C56" s="6">
        <f>SUM(C54:C55)</f>
        <v>6.85</v>
      </c>
      <c r="D56" s="216">
        <f>SUM(D54:D55)</f>
        <v>0</v>
      </c>
      <c r="E56" s="209"/>
    </row>
    <row r="57" spans="1:6" ht="28.5" hidden="1" thickBot="1" x14ac:dyDescent="0.45">
      <c r="A57" s="187" t="s">
        <v>236</v>
      </c>
      <c r="B57" s="154">
        <f t="shared" si="2"/>
        <v>80900</v>
      </c>
      <c r="C57" s="186">
        <v>8.09</v>
      </c>
      <c r="D57" s="184"/>
      <c r="E57" s="172"/>
      <c r="F57" s="12">
        <v>2</v>
      </c>
    </row>
    <row r="58" spans="1:6" ht="30" hidden="1" customHeight="1" x14ac:dyDescent="0.45">
      <c r="A58" s="10" t="s">
        <v>1</v>
      </c>
      <c r="B58" s="132">
        <f t="shared" si="2"/>
        <v>1300</v>
      </c>
      <c r="C58" s="186">
        <f>[15]УЗИ!H89</f>
        <v>0.13</v>
      </c>
      <c r="D58" s="184">
        <f>[15]УЗИ!I89</f>
        <v>0</v>
      </c>
      <c r="E58" s="172"/>
    </row>
    <row r="59" spans="1:6" ht="28.5" hidden="1" thickBot="1" x14ac:dyDescent="0.45">
      <c r="A59" s="7" t="s">
        <v>0</v>
      </c>
      <c r="B59" s="152">
        <f t="shared" si="2"/>
        <v>82200</v>
      </c>
      <c r="C59" s="6">
        <f>SUM(C57:C58)</f>
        <v>8.2200000000000006</v>
      </c>
      <c r="D59" s="216">
        <f>SUM(D57:D58)</f>
        <v>0</v>
      </c>
      <c r="E59" s="209"/>
    </row>
    <row r="60" spans="1:6" ht="51.75" hidden="1" customHeight="1" x14ac:dyDescent="0.45">
      <c r="A60" s="218" t="s">
        <v>235</v>
      </c>
      <c r="B60" s="136">
        <f t="shared" si="2"/>
        <v>134900</v>
      </c>
      <c r="C60" s="228">
        <v>13.49</v>
      </c>
      <c r="D60" s="184"/>
      <c r="E60" s="172"/>
    </row>
    <row r="61" spans="1:6" ht="34.5" hidden="1" customHeight="1" thickBot="1" x14ac:dyDescent="0.45">
      <c r="A61" s="10" t="s">
        <v>1</v>
      </c>
      <c r="B61" s="128">
        <f t="shared" si="2"/>
        <v>1600</v>
      </c>
      <c r="C61" s="228">
        <f>[15]УЗИ!H98</f>
        <v>0.16</v>
      </c>
      <c r="D61" s="184">
        <f>[15]УЗИ!I98</f>
        <v>0</v>
      </c>
      <c r="E61" s="172"/>
    </row>
    <row r="62" spans="1:6" ht="32.25" hidden="1" customHeight="1" thickBot="1" x14ac:dyDescent="0.45">
      <c r="A62" s="7" t="s">
        <v>0</v>
      </c>
      <c r="B62" s="224">
        <f t="shared" si="2"/>
        <v>136500</v>
      </c>
      <c r="C62" s="6">
        <f>SUM(C60:C61)</f>
        <v>13.65</v>
      </c>
      <c r="D62" s="216">
        <f>SUM(D60:D61)</f>
        <v>0</v>
      </c>
      <c r="E62" s="209"/>
    </row>
    <row r="63" spans="1:6" ht="30" hidden="1" customHeight="1" x14ac:dyDescent="0.45">
      <c r="A63" s="187" t="s">
        <v>234</v>
      </c>
      <c r="B63" s="136">
        <f t="shared" si="2"/>
        <v>113100</v>
      </c>
      <c r="C63" s="186">
        <v>11.31</v>
      </c>
      <c r="D63" s="184"/>
      <c r="E63" s="172"/>
    </row>
    <row r="64" spans="1:6" ht="30.75" hidden="1" customHeight="1" x14ac:dyDescent="0.45">
      <c r="A64" s="10" t="s">
        <v>1</v>
      </c>
      <c r="B64" s="132">
        <f t="shared" si="2"/>
        <v>1400.0000000000002</v>
      </c>
      <c r="C64" s="186">
        <f>[15]УЗИ!H107</f>
        <v>0.14000000000000001</v>
      </c>
      <c r="D64" s="184">
        <f>[15]УЗИ!I107</f>
        <v>0</v>
      </c>
      <c r="E64" s="172"/>
    </row>
    <row r="65" spans="1:5" ht="28.5" hidden="1" thickBot="1" x14ac:dyDescent="0.45">
      <c r="A65" s="7" t="s">
        <v>0</v>
      </c>
      <c r="B65" s="128">
        <f t="shared" si="2"/>
        <v>114500.00000000001</v>
      </c>
      <c r="C65" s="6">
        <f>SUM(C63:C64)</f>
        <v>11.450000000000001</v>
      </c>
      <c r="D65" s="216">
        <f>SUM(D63:D64)</f>
        <v>0</v>
      </c>
      <c r="E65" s="209"/>
    </row>
    <row r="66" spans="1:5" ht="56.25" hidden="1" thickBot="1" x14ac:dyDescent="0.45">
      <c r="A66" s="218" t="s">
        <v>233</v>
      </c>
      <c r="B66" s="136">
        <f t="shared" si="2"/>
        <v>113100</v>
      </c>
      <c r="C66" s="186">
        <v>11.31</v>
      </c>
      <c r="D66" s="184"/>
      <c r="E66" s="172"/>
    </row>
    <row r="67" spans="1:5" ht="27" hidden="1" customHeight="1" x14ac:dyDescent="0.45">
      <c r="A67" s="10" t="s">
        <v>1</v>
      </c>
      <c r="B67" s="132">
        <f t="shared" si="2"/>
        <v>1400.0000000000002</v>
      </c>
      <c r="C67" s="228">
        <f>[15]УЗИ!H116</f>
        <v>0.14000000000000001</v>
      </c>
      <c r="D67" s="184">
        <f>[15]УЗИ!I116</f>
        <v>0</v>
      </c>
      <c r="E67" s="172"/>
    </row>
    <row r="68" spans="1:5" ht="28.5" hidden="1" thickBot="1" x14ac:dyDescent="0.45">
      <c r="A68" s="7" t="s">
        <v>0</v>
      </c>
      <c r="B68" s="128">
        <f t="shared" si="2"/>
        <v>114500.00000000001</v>
      </c>
      <c r="C68" s="6">
        <f>SUM(C66:C67)</f>
        <v>11.450000000000001</v>
      </c>
      <c r="D68" s="216">
        <f>SUM(D66:D67)</f>
        <v>0</v>
      </c>
      <c r="E68" s="209"/>
    </row>
    <row r="69" spans="1:5" ht="28.5" hidden="1" thickBot="1" x14ac:dyDescent="0.45">
      <c r="A69" s="187" t="s">
        <v>232</v>
      </c>
      <c r="B69" s="136">
        <f t="shared" si="2"/>
        <v>113100</v>
      </c>
      <c r="C69" s="186">
        <v>11.31</v>
      </c>
      <c r="D69" s="184"/>
      <c r="E69" s="172"/>
    </row>
    <row r="70" spans="1:5" ht="32.25" hidden="1" customHeight="1" x14ac:dyDescent="0.45">
      <c r="A70" s="10" t="s">
        <v>1</v>
      </c>
      <c r="B70" s="132">
        <f t="shared" si="2"/>
        <v>1300</v>
      </c>
      <c r="C70" s="186">
        <f>[15]УЗИ!H126</f>
        <v>0.13</v>
      </c>
      <c r="D70" s="184">
        <f>[15]УЗИ!I126</f>
        <v>0</v>
      </c>
      <c r="E70" s="172"/>
    </row>
    <row r="71" spans="1:5" ht="28.5" hidden="1" thickBot="1" x14ac:dyDescent="0.45">
      <c r="A71" s="7" t="s">
        <v>0</v>
      </c>
      <c r="B71" s="128">
        <f t="shared" si="2"/>
        <v>114400.00000000001</v>
      </c>
      <c r="C71" s="6">
        <f>SUM(C69:C70)</f>
        <v>11.440000000000001</v>
      </c>
      <c r="D71" s="216">
        <f>SUM(D69:D70)</f>
        <v>0</v>
      </c>
      <c r="E71" s="209"/>
    </row>
    <row r="72" spans="1:5" ht="30" hidden="1" customHeight="1" x14ac:dyDescent="0.45">
      <c r="A72" s="187" t="s">
        <v>231</v>
      </c>
      <c r="B72" s="136">
        <f t="shared" si="2"/>
        <v>44400.000000000007</v>
      </c>
      <c r="C72" s="186">
        <v>4.4400000000000004</v>
      </c>
      <c r="D72" s="184"/>
      <c r="E72" s="172"/>
    </row>
    <row r="73" spans="1:5" ht="34.5" hidden="1" customHeight="1" x14ac:dyDescent="0.45">
      <c r="A73" s="10" t="s">
        <v>1</v>
      </c>
      <c r="B73" s="132">
        <f t="shared" si="2"/>
        <v>1300</v>
      </c>
      <c r="C73" s="186">
        <f>[15]УЗИ!H135</f>
        <v>0.13</v>
      </c>
      <c r="D73" s="217">
        <f>[15]УЗИ!I135</f>
        <v>0</v>
      </c>
      <c r="E73" s="227"/>
    </row>
    <row r="74" spans="1:5" ht="31.5" hidden="1" customHeight="1" thickBot="1" x14ac:dyDescent="0.45">
      <c r="A74" s="7" t="s">
        <v>0</v>
      </c>
      <c r="B74" s="128">
        <f t="shared" si="2"/>
        <v>45700</v>
      </c>
      <c r="C74" s="6">
        <f>SUM(C72:C73)</f>
        <v>4.57</v>
      </c>
      <c r="D74" s="216">
        <f>SUM(D72:D73)</f>
        <v>0</v>
      </c>
      <c r="E74" s="209"/>
    </row>
    <row r="75" spans="1:5" ht="53.25" hidden="1" customHeight="1" x14ac:dyDescent="0.45">
      <c r="A75" s="218" t="s">
        <v>230</v>
      </c>
      <c r="B75" s="136">
        <f t="shared" si="2"/>
        <v>90300</v>
      </c>
      <c r="C75" s="186">
        <v>9.0299999999999994</v>
      </c>
      <c r="D75" s="184"/>
      <c r="E75" s="172"/>
    </row>
    <row r="76" spans="1:5" ht="39" hidden="1" customHeight="1" x14ac:dyDescent="0.45">
      <c r="A76" s="10" t="s">
        <v>1</v>
      </c>
      <c r="B76" s="132">
        <f t="shared" si="2"/>
        <v>1400.0000000000002</v>
      </c>
      <c r="C76" s="186">
        <f>[15]УЗИ!H145</f>
        <v>0.14000000000000001</v>
      </c>
      <c r="D76" s="184">
        <f>[15]УЗИ!I145</f>
        <v>0</v>
      </c>
      <c r="E76" s="172"/>
    </row>
    <row r="77" spans="1:5" ht="32.25" hidden="1" customHeight="1" thickBot="1" x14ac:dyDescent="0.45">
      <c r="A77" s="7" t="s">
        <v>0</v>
      </c>
      <c r="B77" s="128">
        <f t="shared" si="2"/>
        <v>91700</v>
      </c>
      <c r="C77" s="6">
        <f>SUM(C75:C76)</f>
        <v>9.17</v>
      </c>
      <c r="D77" s="216">
        <f>SUM(D75:D76)</f>
        <v>0</v>
      </c>
      <c r="E77" s="209"/>
    </row>
    <row r="78" spans="1:5" ht="35.25" hidden="1" customHeight="1" x14ac:dyDescent="0.45">
      <c r="A78" s="187" t="s">
        <v>229</v>
      </c>
      <c r="B78" s="136">
        <f t="shared" si="2"/>
        <v>205400</v>
      </c>
      <c r="C78" s="186">
        <v>20.54</v>
      </c>
      <c r="D78" s="184"/>
      <c r="E78" s="172"/>
    </row>
    <row r="79" spans="1:5" ht="36.75" hidden="1" customHeight="1" x14ac:dyDescent="0.45">
      <c r="A79" s="10" t="s">
        <v>1</v>
      </c>
      <c r="B79" s="132">
        <f t="shared" si="2"/>
        <v>1400.0000000000002</v>
      </c>
      <c r="C79" s="186">
        <f>[15]УЗИ!H169</f>
        <v>0.14000000000000001</v>
      </c>
      <c r="D79" s="184">
        <f>[15]УЗИ!I169</f>
        <v>0</v>
      </c>
      <c r="E79" s="15"/>
    </row>
    <row r="80" spans="1:5" ht="34.5" hidden="1" customHeight="1" thickBot="1" x14ac:dyDescent="0.45">
      <c r="A80" s="7" t="s">
        <v>0</v>
      </c>
      <c r="B80" s="128">
        <f t="shared" si="2"/>
        <v>206800</v>
      </c>
      <c r="C80" s="6">
        <f>SUM(C78:C79)</f>
        <v>20.68</v>
      </c>
      <c r="D80" s="216">
        <f>SUM(D78:D79)</f>
        <v>0</v>
      </c>
      <c r="E80" s="15"/>
    </row>
    <row r="81" spans="1:6" ht="108.75" hidden="1" customHeight="1" x14ac:dyDescent="0.45">
      <c r="A81" s="170" t="s">
        <v>227</v>
      </c>
      <c r="B81" s="136">
        <f t="shared" si="2"/>
        <v>166000</v>
      </c>
      <c r="C81" s="197">
        <v>16.600000000000001</v>
      </c>
      <c r="D81" s="184"/>
      <c r="E81" s="15"/>
    </row>
    <row r="82" spans="1:6" ht="28.5" hidden="1" customHeight="1" x14ac:dyDescent="0.45">
      <c r="A82" s="10" t="s">
        <v>1</v>
      </c>
      <c r="B82" s="132">
        <f t="shared" si="2"/>
        <v>1400.0000000000002</v>
      </c>
      <c r="C82" s="197">
        <f>[15]УЗИ!H270</f>
        <v>0.14000000000000001</v>
      </c>
      <c r="D82" s="226">
        <f>[15]УЗИ!I270</f>
        <v>0</v>
      </c>
      <c r="E82" s="15"/>
    </row>
    <row r="83" spans="1:6" ht="37.5" hidden="1" customHeight="1" thickBot="1" x14ac:dyDescent="0.45">
      <c r="A83" s="7" t="s">
        <v>0</v>
      </c>
      <c r="B83" s="128">
        <f t="shared" si="2"/>
        <v>167400.00000000003</v>
      </c>
      <c r="C83" s="6">
        <f>SUM(C81:C82)</f>
        <v>16.740000000000002</v>
      </c>
      <c r="D83" s="216">
        <f>SUM(D81:D82)</f>
        <v>0</v>
      </c>
      <c r="E83" s="15"/>
    </row>
    <row r="84" spans="1:6" ht="108.75" hidden="1" customHeight="1" thickBot="1" x14ac:dyDescent="0.45">
      <c r="A84" s="170" t="s">
        <v>226</v>
      </c>
      <c r="B84" s="224"/>
      <c r="C84" s="6">
        <v>17.920000000000002</v>
      </c>
      <c r="D84" s="216"/>
      <c r="E84" s="15"/>
    </row>
    <row r="85" spans="1:6" ht="31.5" hidden="1" customHeight="1" thickBot="1" x14ac:dyDescent="0.45">
      <c r="A85" s="10" t="s">
        <v>1</v>
      </c>
      <c r="B85" s="224"/>
      <c r="C85" s="222">
        <f>[15]УЗИ!H285</f>
        <v>0.31</v>
      </c>
      <c r="D85" s="216">
        <f>[15]УЗИ!I285</f>
        <v>0</v>
      </c>
      <c r="E85" s="15"/>
    </row>
    <row r="86" spans="1:6" ht="33.75" hidden="1" customHeight="1" thickBot="1" x14ac:dyDescent="0.45">
      <c r="A86" s="7" t="s">
        <v>0</v>
      </c>
      <c r="B86" s="224"/>
      <c r="C86" s="6">
        <f>SUM(C84:C85)</f>
        <v>18.23</v>
      </c>
      <c r="D86" s="216">
        <f>SUM(D84:D85)</f>
        <v>0</v>
      </c>
      <c r="E86" s="15"/>
    </row>
    <row r="87" spans="1:6" ht="81" hidden="1" customHeight="1" thickBot="1" x14ac:dyDescent="0.45">
      <c r="A87" s="218" t="s">
        <v>225</v>
      </c>
      <c r="B87" s="224"/>
      <c r="C87" s="6">
        <v>13.44</v>
      </c>
      <c r="D87" s="216"/>
      <c r="E87" s="15"/>
    </row>
    <row r="88" spans="1:6" ht="26.25" hidden="1" customHeight="1" thickBot="1" x14ac:dyDescent="0.45">
      <c r="A88" s="10" t="s">
        <v>1</v>
      </c>
      <c r="B88" s="224"/>
      <c r="C88" s="6">
        <f>[15]УЗИ!H291</f>
        <v>0.31</v>
      </c>
      <c r="D88" s="216">
        <f>[15]УЗИ!I291</f>
        <v>0</v>
      </c>
      <c r="E88" s="15"/>
    </row>
    <row r="89" spans="1:6" ht="31.5" hidden="1" customHeight="1" thickBot="1" x14ac:dyDescent="0.45">
      <c r="A89" s="7" t="s">
        <v>0</v>
      </c>
      <c r="B89" s="224"/>
      <c r="C89" s="6">
        <f>SUM(C87:C88)</f>
        <v>13.75</v>
      </c>
      <c r="D89" s="216">
        <f>SUM(D87:D88)</f>
        <v>0</v>
      </c>
      <c r="E89" s="15"/>
    </row>
    <row r="90" spans="1:6" ht="39.75" hidden="1" customHeight="1" thickBot="1" x14ac:dyDescent="0.45">
      <c r="A90" s="191" t="s">
        <v>224</v>
      </c>
      <c r="B90" s="214"/>
      <c r="C90" s="189"/>
      <c r="D90" s="213"/>
      <c r="E90" s="15"/>
      <c r="F90" s="14">
        <v>3</v>
      </c>
    </row>
    <row r="91" spans="1:6" ht="40.5" hidden="1" customHeight="1" x14ac:dyDescent="0.45">
      <c r="A91" s="187" t="s">
        <v>223</v>
      </c>
      <c r="B91" s="136">
        <f t="shared" ref="B91:B99" si="3">C91*$B$15</f>
        <v>125000</v>
      </c>
      <c r="C91" s="186">
        <v>12.5</v>
      </c>
      <c r="D91" s="18"/>
      <c r="E91" s="15"/>
    </row>
    <row r="92" spans="1:6" ht="39" hidden="1" customHeight="1" x14ac:dyDescent="0.45">
      <c r="A92" s="10" t="s">
        <v>1</v>
      </c>
      <c r="B92" s="132">
        <f t="shared" si="3"/>
        <v>2700</v>
      </c>
      <c r="C92" s="186">
        <f>[15]УЗИ!H176</f>
        <v>0.27</v>
      </c>
      <c r="D92" s="184">
        <f>[15]УЗИ!I176</f>
        <v>0.02</v>
      </c>
      <c r="E92" s="15"/>
    </row>
    <row r="93" spans="1:6" ht="39" hidden="1" customHeight="1" thickBot="1" x14ac:dyDescent="0.45">
      <c r="A93" s="7" t="s">
        <v>0</v>
      </c>
      <c r="B93" s="128">
        <f t="shared" si="3"/>
        <v>127700</v>
      </c>
      <c r="C93" s="6">
        <f>SUM(C91:C92)</f>
        <v>12.77</v>
      </c>
      <c r="D93" s="216">
        <f>SUM(D91:D92)</f>
        <v>0.02</v>
      </c>
      <c r="E93" s="15"/>
    </row>
    <row r="94" spans="1:6" ht="34.5" hidden="1" customHeight="1" x14ac:dyDescent="0.45">
      <c r="A94" s="187" t="s">
        <v>222</v>
      </c>
      <c r="B94" s="136">
        <f t="shared" si="3"/>
        <v>33300</v>
      </c>
      <c r="C94" s="186">
        <v>3.33</v>
      </c>
      <c r="D94" s="184"/>
      <c r="E94" s="15"/>
    </row>
    <row r="95" spans="1:6" ht="34.5" hidden="1" customHeight="1" x14ac:dyDescent="0.45">
      <c r="A95" s="10" t="s">
        <v>1</v>
      </c>
      <c r="B95" s="132">
        <f t="shared" si="3"/>
        <v>900</v>
      </c>
      <c r="C95" s="186">
        <f>[15]УЗИ!H204</f>
        <v>0.09</v>
      </c>
      <c r="D95" s="184">
        <f>[15]УЗИ!I204</f>
        <v>0.01</v>
      </c>
      <c r="E95" s="15"/>
    </row>
    <row r="96" spans="1:6" ht="25.5" hidden="1" customHeight="1" thickBot="1" x14ac:dyDescent="0.45">
      <c r="A96" s="7" t="s">
        <v>0</v>
      </c>
      <c r="B96" s="128">
        <f t="shared" si="3"/>
        <v>34200</v>
      </c>
      <c r="C96" s="6">
        <f>SUM(C94:C95)</f>
        <v>3.42</v>
      </c>
      <c r="D96" s="216">
        <f>SUM(D94:D95)</f>
        <v>0.01</v>
      </c>
      <c r="E96" s="15"/>
    </row>
    <row r="97" spans="1:6" ht="42" hidden="1" customHeight="1" x14ac:dyDescent="0.45">
      <c r="A97" s="187" t="s">
        <v>221</v>
      </c>
      <c r="B97" s="136">
        <f t="shared" si="3"/>
        <v>261200</v>
      </c>
      <c r="C97" s="186">
        <v>26.12</v>
      </c>
      <c r="D97" s="184"/>
      <c r="E97" s="15"/>
    </row>
    <row r="98" spans="1:6" ht="42" hidden="1" customHeight="1" x14ac:dyDescent="0.45">
      <c r="A98" s="10" t="s">
        <v>1</v>
      </c>
      <c r="B98" s="132">
        <f t="shared" si="3"/>
        <v>19900</v>
      </c>
      <c r="C98" s="186">
        <f>[15]УЗИ!H212</f>
        <v>1.99</v>
      </c>
      <c r="D98" s="184">
        <f>[15]УЗИ!I212</f>
        <v>0.19</v>
      </c>
      <c r="E98" s="22"/>
      <c r="F98" s="210"/>
    </row>
    <row r="99" spans="1:6" ht="35.25" hidden="1" customHeight="1" thickBot="1" x14ac:dyDescent="0.45">
      <c r="A99" s="7" t="s">
        <v>0</v>
      </c>
      <c r="B99" s="128">
        <f t="shared" si="3"/>
        <v>281100</v>
      </c>
      <c r="C99" s="6">
        <f>SUM(C97:C98)</f>
        <v>28.11</v>
      </c>
      <c r="D99" s="216">
        <f>SUM(D97:D98)</f>
        <v>0.19</v>
      </c>
      <c r="E99" s="22"/>
    </row>
    <row r="100" spans="1:6" ht="50.25" hidden="1" customHeight="1" x14ac:dyDescent="0.45">
      <c r="A100" s="187" t="s">
        <v>220</v>
      </c>
      <c r="B100" s="221"/>
      <c r="C100" s="222">
        <f>C97</f>
        <v>26.12</v>
      </c>
      <c r="D100" s="216"/>
      <c r="E100" s="15"/>
    </row>
    <row r="101" spans="1:6" ht="39" hidden="1" customHeight="1" x14ac:dyDescent="0.45">
      <c r="A101" s="10" t="s">
        <v>1</v>
      </c>
      <c r="B101" s="221"/>
      <c r="C101" s="222">
        <f>[15]УЗИ!H226</f>
        <v>0.28000000000000003</v>
      </c>
      <c r="D101" s="216">
        <f>[15]УЗИ!I226</f>
        <v>0.03</v>
      </c>
      <c r="E101" s="15"/>
    </row>
    <row r="102" spans="1:6" ht="36.75" hidden="1" customHeight="1" thickBot="1" x14ac:dyDescent="0.45">
      <c r="A102" s="7" t="s">
        <v>0</v>
      </c>
      <c r="B102" s="221"/>
      <c r="C102" s="6">
        <f>C100+C101</f>
        <v>26.400000000000002</v>
      </c>
      <c r="D102" s="216"/>
      <c r="E102" s="15"/>
    </row>
    <row r="103" spans="1:6" ht="40.5" hidden="1" customHeight="1" x14ac:dyDescent="0.45">
      <c r="A103" s="187" t="s">
        <v>219</v>
      </c>
      <c r="B103" s="136">
        <f t="shared" ref="B103:B114" si="4">C103*$B$15</f>
        <v>37000</v>
      </c>
      <c r="C103" s="186">
        <v>3.7</v>
      </c>
      <c r="D103" s="184"/>
      <c r="E103" s="15"/>
      <c r="F103" s="15"/>
    </row>
    <row r="104" spans="1:6" ht="39.75" hidden="1" customHeight="1" x14ac:dyDescent="0.45">
      <c r="A104" s="10" t="s">
        <v>1</v>
      </c>
      <c r="B104" s="132">
        <f t="shared" si="4"/>
        <v>1000</v>
      </c>
      <c r="C104" s="186">
        <f>[15]УЗИ!H237</f>
        <v>0.1</v>
      </c>
      <c r="D104" s="184">
        <f>[15]УЗИ!I237</f>
        <v>0.01</v>
      </c>
      <c r="E104" s="15"/>
    </row>
    <row r="105" spans="1:6" ht="39" hidden="1" customHeight="1" thickBot="1" x14ac:dyDescent="0.45">
      <c r="A105" s="7" t="s">
        <v>0</v>
      </c>
      <c r="B105" s="128">
        <f t="shared" si="4"/>
        <v>38000</v>
      </c>
      <c r="C105" s="6">
        <f>SUM(C103:C104)</f>
        <v>3.8000000000000003</v>
      </c>
      <c r="D105" s="216">
        <f>SUM(D103:D104)</f>
        <v>0.01</v>
      </c>
      <c r="E105" s="209"/>
    </row>
    <row r="106" spans="1:6" ht="36" hidden="1" customHeight="1" x14ac:dyDescent="0.45">
      <c r="A106" s="220" t="s">
        <v>218</v>
      </c>
      <c r="B106" s="136">
        <f t="shared" si="4"/>
        <v>134000</v>
      </c>
      <c r="C106" s="186">
        <v>13.4</v>
      </c>
      <c r="D106" s="184"/>
      <c r="E106" s="172"/>
    </row>
    <row r="107" spans="1:6" ht="34.5" hidden="1" customHeight="1" x14ac:dyDescent="0.45">
      <c r="A107" s="10" t="s">
        <v>1</v>
      </c>
      <c r="B107" s="132">
        <f t="shared" si="4"/>
        <v>2700</v>
      </c>
      <c r="C107" s="186">
        <f>[15]УЗИ!H251</f>
        <v>0.27</v>
      </c>
      <c r="D107" s="184">
        <f>[15]УЗИ!I251</f>
        <v>0.02</v>
      </c>
      <c r="E107" s="172"/>
    </row>
    <row r="108" spans="1:6" ht="30.75" hidden="1" customHeight="1" thickBot="1" x14ac:dyDescent="0.45">
      <c r="A108" s="7" t="s">
        <v>0</v>
      </c>
      <c r="B108" s="128">
        <f t="shared" si="4"/>
        <v>136700</v>
      </c>
      <c r="C108" s="6">
        <f>SUM(C106:C107)</f>
        <v>13.67</v>
      </c>
      <c r="D108" s="216">
        <f>SUM(D106:D107)</f>
        <v>0.02</v>
      </c>
      <c r="E108" s="209"/>
    </row>
    <row r="109" spans="1:6" ht="37.5" hidden="1" customHeight="1" x14ac:dyDescent="0.45">
      <c r="A109" s="218" t="s">
        <v>217</v>
      </c>
      <c r="B109" s="136">
        <f t="shared" si="4"/>
        <v>53600</v>
      </c>
      <c r="C109" s="186">
        <v>5.36</v>
      </c>
      <c r="D109" s="184"/>
      <c r="E109" s="172"/>
    </row>
    <row r="110" spans="1:6" ht="36.75" hidden="1" customHeight="1" x14ac:dyDescent="0.45">
      <c r="A110" s="10" t="s">
        <v>1</v>
      </c>
      <c r="B110" s="132">
        <f t="shared" si="4"/>
        <v>7300</v>
      </c>
      <c r="C110" s="186">
        <f>[15]УЗИ!H260</f>
        <v>0.73</v>
      </c>
      <c r="D110" s="184">
        <f>[15]УЗИ!I260</f>
        <v>0.06</v>
      </c>
      <c r="E110" s="172"/>
    </row>
    <row r="111" spans="1:6" ht="33.75" hidden="1" customHeight="1" thickBot="1" x14ac:dyDescent="0.45">
      <c r="A111" s="7" t="s">
        <v>0</v>
      </c>
      <c r="B111" s="128">
        <f t="shared" si="4"/>
        <v>60900</v>
      </c>
      <c r="C111" s="6">
        <f>SUM(C109:C110)</f>
        <v>6.09</v>
      </c>
      <c r="D111" s="216">
        <f>SUM(D109:D110)</f>
        <v>0.06</v>
      </c>
      <c r="E111" s="209"/>
    </row>
    <row r="112" spans="1:6" ht="54.75" hidden="1" customHeight="1" x14ac:dyDescent="0.45">
      <c r="A112" s="218" t="s">
        <v>216</v>
      </c>
      <c r="B112" s="136">
        <f t="shared" si="4"/>
        <v>147000</v>
      </c>
      <c r="C112" s="6">
        <v>14.7</v>
      </c>
      <c r="D112" s="216"/>
      <c r="E112" s="209"/>
    </row>
    <row r="113" spans="1:5" ht="31.5" hidden="1" customHeight="1" x14ac:dyDescent="0.45">
      <c r="A113" s="10" t="s">
        <v>1</v>
      </c>
      <c r="B113" s="132">
        <f t="shared" si="4"/>
        <v>7700</v>
      </c>
      <c r="C113" s="186">
        <f>[15]УЗИ!H279</f>
        <v>0.77</v>
      </c>
      <c r="D113" s="217">
        <f>[15]УЗИ!I279</f>
        <v>7.0000000000000007E-2</v>
      </c>
      <c r="E113" s="15"/>
    </row>
    <row r="114" spans="1:5" ht="30" hidden="1" customHeight="1" thickBot="1" x14ac:dyDescent="0.45">
      <c r="A114" s="7" t="s">
        <v>0</v>
      </c>
      <c r="B114" s="128">
        <f t="shared" si="4"/>
        <v>154700</v>
      </c>
      <c r="C114" s="6">
        <f>SUM(C112:C113)</f>
        <v>15.469999999999999</v>
      </c>
      <c r="D114" s="216">
        <f>SUM(D112:D113)</f>
        <v>7.0000000000000007E-2</v>
      </c>
      <c r="E114" s="209"/>
    </row>
    <row r="115" spans="1:5" ht="27.75" hidden="1" thickBot="1" x14ac:dyDescent="0.4">
      <c r="A115" s="191" t="s">
        <v>44</v>
      </c>
      <c r="B115" s="214"/>
      <c r="C115" s="189"/>
      <c r="D115" s="213"/>
      <c r="E115" s="212"/>
    </row>
    <row r="116" spans="1:5" ht="31.5" hidden="1" customHeight="1" x14ac:dyDescent="0.45">
      <c r="A116" s="137" t="s">
        <v>215</v>
      </c>
      <c r="B116" s="136">
        <f t="shared" ref="B116:B147" si="5">C116*$B$15</f>
        <v>15300</v>
      </c>
      <c r="C116" s="185">
        <v>1.53</v>
      </c>
      <c r="D116" s="18"/>
      <c r="E116" s="133"/>
    </row>
    <row r="117" spans="1:5" ht="33.75" hidden="1" customHeight="1" x14ac:dyDescent="0.45">
      <c r="A117" s="10" t="s">
        <v>1</v>
      </c>
      <c r="B117" s="132">
        <f t="shared" si="5"/>
        <v>0</v>
      </c>
      <c r="C117" s="211">
        <f>[15]массаж!H15</f>
        <v>0</v>
      </c>
      <c r="D117" s="18"/>
      <c r="E117" s="133"/>
    </row>
    <row r="118" spans="1:5" ht="28.5" hidden="1" thickBot="1" x14ac:dyDescent="0.45">
      <c r="A118" s="7" t="s">
        <v>0</v>
      </c>
      <c r="B118" s="128">
        <f t="shared" si="5"/>
        <v>15300</v>
      </c>
      <c r="C118" s="6">
        <f>SUM(C116:C117)</f>
        <v>1.53</v>
      </c>
      <c r="D118" s="5">
        <f>SUM(D116:D117)</f>
        <v>0</v>
      </c>
      <c r="E118" s="125"/>
    </row>
    <row r="119" spans="1:5" ht="33" hidden="1" customHeight="1" x14ac:dyDescent="0.45">
      <c r="A119" s="137" t="s">
        <v>214</v>
      </c>
      <c r="B119" s="136">
        <f t="shared" si="5"/>
        <v>30500</v>
      </c>
      <c r="C119" s="185">
        <v>3.05</v>
      </c>
      <c r="D119" s="18"/>
      <c r="E119" s="133"/>
    </row>
    <row r="120" spans="1:5" ht="33" hidden="1" customHeight="1" x14ac:dyDescent="0.45">
      <c r="A120" s="10" t="s">
        <v>1</v>
      </c>
      <c r="B120" s="132">
        <f t="shared" si="5"/>
        <v>2500</v>
      </c>
      <c r="C120" s="185">
        <f>[15]массаж!H19</f>
        <v>0.25</v>
      </c>
      <c r="D120" s="18">
        <f>[15]массаж!I19</f>
        <v>0.02</v>
      </c>
      <c r="E120" s="133"/>
    </row>
    <row r="121" spans="1:5" ht="28.5" hidden="1" thickBot="1" x14ac:dyDescent="0.45">
      <c r="A121" s="7" t="s">
        <v>0</v>
      </c>
      <c r="B121" s="128">
        <f t="shared" si="5"/>
        <v>33000</v>
      </c>
      <c r="C121" s="6">
        <f>SUM(C119:C120)</f>
        <v>3.3</v>
      </c>
      <c r="D121" s="5">
        <f>SUM(D119:D120)</f>
        <v>0.02</v>
      </c>
      <c r="E121" s="125"/>
    </row>
    <row r="122" spans="1:5" ht="28.5" hidden="1" thickBot="1" x14ac:dyDescent="0.45">
      <c r="A122" s="137" t="s">
        <v>213</v>
      </c>
      <c r="B122" s="136">
        <f t="shared" si="5"/>
        <v>22900</v>
      </c>
      <c r="C122" s="185">
        <v>2.29</v>
      </c>
      <c r="D122" s="18"/>
      <c r="E122" s="133"/>
    </row>
    <row r="123" spans="1:5" ht="33" hidden="1" customHeight="1" x14ac:dyDescent="0.45">
      <c r="A123" s="10" t="s">
        <v>1</v>
      </c>
      <c r="B123" s="132">
        <f t="shared" si="5"/>
        <v>1900</v>
      </c>
      <c r="C123" s="185">
        <f>[15]массаж!H23</f>
        <v>0.19</v>
      </c>
      <c r="D123" s="18">
        <f>[15]массаж!I23</f>
        <v>0.02</v>
      </c>
      <c r="E123" s="133"/>
    </row>
    <row r="124" spans="1:5" ht="34.5" hidden="1" customHeight="1" thickBot="1" x14ac:dyDescent="0.45">
      <c r="A124" s="7" t="s">
        <v>0</v>
      </c>
      <c r="B124" s="128">
        <f t="shared" si="5"/>
        <v>24800</v>
      </c>
      <c r="C124" s="6">
        <f>SUM(C122:C123)</f>
        <v>2.48</v>
      </c>
      <c r="D124" s="5">
        <f>SUM(D122:D123)</f>
        <v>0.02</v>
      </c>
      <c r="E124" s="125"/>
    </row>
    <row r="125" spans="1:5" ht="27.75" hidden="1" customHeight="1" x14ac:dyDescent="0.45">
      <c r="A125" s="137" t="s">
        <v>212</v>
      </c>
      <c r="B125" s="136">
        <f t="shared" si="5"/>
        <v>22900</v>
      </c>
      <c r="C125" s="185">
        <v>2.29</v>
      </c>
      <c r="D125" s="18"/>
      <c r="E125" s="133"/>
    </row>
    <row r="126" spans="1:5" ht="31.5" hidden="1" customHeight="1" x14ac:dyDescent="0.45">
      <c r="A126" s="10" t="s">
        <v>1</v>
      </c>
      <c r="B126" s="132">
        <f t="shared" si="5"/>
        <v>1900</v>
      </c>
      <c r="C126" s="185">
        <f>[15]массаж!H27</f>
        <v>0.19</v>
      </c>
      <c r="D126" s="18">
        <f>[15]массаж!I27</f>
        <v>0.02</v>
      </c>
      <c r="E126" s="133"/>
    </row>
    <row r="127" spans="1:5" ht="28.5" hidden="1" thickBot="1" x14ac:dyDescent="0.45">
      <c r="A127" s="7" t="s">
        <v>0</v>
      </c>
      <c r="B127" s="128">
        <f t="shared" si="5"/>
        <v>24800</v>
      </c>
      <c r="C127" s="6">
        <f>SUM(C125:C126)</f>
        <v>2.48</v>
      </c>
      <c r="D127" s="5">
        <f>SUM(D125:D126)</f>
        <v>0.02</v>
      </c>
      <c r="E127" s="125"/>
    </row>
    <row r="128" spans="1:5" ht="31.5" hidden="1" customHeight="1" x14ac:dyDescent="0.45">
      <c r="A128" s="137" t="s">
        <v>211</v>
      </c>
      <c r="B128" s="136">
        <f t="shared" si="5"/>
        <v>15300</v>
      </c>
      <c r="C128" s="185">
        <v>1.53</v>
      </c>
      <c r="D128" s="18"/>
      <c r="E128" s="133"/>
    </row>
    <row r="129" spans="1:6" ht="31.5" hidden="1" customHeight="1" x14ac:dyDescent="0.45">
      <c r="A129" s="10" t="s">
        <v>1</v>
      </c>
      <c r="B129" s="132">
        <f t="shared" si="5"/>
        <v>1900</v>
      </c>
      <c r="C129" s="185">
        <f>[15]массаж!H31</f>
        <v>0.19</v>
      </c>
      <c r="D129" s="18">
        <f>[15]массаж!I31</f>
        <v>0.02</v>
      </c>
      <c r="E129" s="133"/>
    </row>
    <row r="130" spans="1:6" ht="28.5" hidden="1" thickBot="1" x14ac:dyDescent="0.45">
      <c r="A130" s="7" t="s">
        <v>0</v>
      </c>
      <c r="B130" s="128">
        <f t="shared" si="5"/>
        <v>17200</v>
      </c>
      <c r="C130" s="6">
        <f>SUM(C128:C129)</f>
        <v>1.72</v>
      </c>
      <c r="D130" s="5">
        <f>SUM(D128:D129)</f>
        <v>0.02</v>
      </c>
      <c r="E130" s="125"/>
    </row>
    <row r="131" spans="1:6" ht="28.5" hidden="1" thickBot="1" x14ac:dyDescent="0.45">
      <c r="A131" s="137" t="s">
        <v>210</v>
      </c>
      <c r="B131" s="136">
        <f t="shared" si="5"/>
        <v>15300</v>
      </c>
      <c r="C131" s="185">
        <v>1.53</v>
      </c>
      <c r="D131" s="18"/>
      <c r="E131" s="133"/>
    </row>
    <row r="132" spans="1:6" ht="35.25" hidden="1" customHeight="1" x14ac:dyDescent="0.45">
      <c r="A132" s="10" t="s">
        <v>1</v>
      </c>
      <c r="B132" s="132">
        <f t="shared" si="5"/>
        <v>1900</v>
      </c>
      <c r="C132" s="185">
        <f>[15]массаж!H35</f>
        <v>0.19</v>
      </c>
      <c r="D132" s="18">
        <f>[15]массаж!I35</f>
        <v>0.02</v>
      </c>
      <c r="E132" s="133"/>
    </row>
    <row r="133" spans="1:6" ht="36" hidden="1" customHeight="1" thickBot="1" x14ac:dyDescent="0.45">
      <c r="A133" s="7" t="s">
        <v>0</v>
      </c>
      <c r="B133" s="128">
        <f t="shared" si="5"/>
        <v>17200</v>
      </c>
      <c r="C133" s="6">
        <f>SUM(C131:C132)</f>
        <v>1.72</v>
      </c>
      <c r="D133" s="5">
        <f>SUM(D131:D132)</f>
        <v>0.02</v>
      </c>
      <c r="E133" s="125"/>
    </row>
    <row r="134" spans="1:6" ht="30" hidden="1" customHeight="1" x14ac:dyDescent="0.45">
      <c r="A134" s="137" t="s">
        <v>209</v>
      </c>
      <c r="B134" s="136">
        <f t="shared" si="5"/>
        <v>15300</v>
      </c>
      <c r="C134" s="185">
        <v>1.53</v>
      </c>
      <c r="D134" s="18"/>
      <c r="E134" s="133"/>
      <c r="F134" s="14">
        <v>4</v>
      </c>
    </row>
    <row r="135" spans="1:6" ht="35.25" hidden="1" customHeight="1" x14ac:dyDescent="0.45">
      <c r="A135" s="10" t="s">
        <v>1</v>
      </c>
      <c r="B135" s="132">
        <f t="shared" si="5"/>
        <v>1900</v>
      </c>
      <c r="C135" s="185">
        <f>[15]массаж!H39</f>
        <v>0.19</v>
      </c>
      <c r="D135" s="18">
        <f>[15]массаж!I39</f>
        <v>0.02</v>
      </c>
      <c r="E135" s="133"/>
    </row>
    <row r="136" spans="1:6" ht="37.5" hidden="1" customHeight="1" thickBot="1" x14ac:dyDescent="0.45">
      <c r="A136" s="7" t="s">
        <v>0</v>
      </c>
      <c r="B136" s="128">
        <f t="shared" si="5"/>
        <v>17200</v>
      </c>
      <c r="C136" s="6">
        <f>SUM(C134:C135)</f>
        <v>1.72</v>
      </c>
      <c r="D136" s="5">
        <f>SUM(D134:D135)</f>
        <v>0.02</v>
      </c>
      <c r="E136" s="125"/>
    </row>
    <row r="137" spans="1:6" ht="39" hidden="1" customHeight="1" x14ac:dyDescent="0.45">
      <c r="A137" s="137" t="s">
        <v>208</v>
      </c>
      <c r="B137" s="136">
        <f t="shared" si="5"/>
        <v>15300</v>
      </c>
      <c r="C137" s="185">
        <v>1.53</v>
      </c>
      <c r="D137" s="18"/>
      <c r="E137" s="133"/>
    </row>
    <row r="138" spans="1:6" ht="33.75" hidden="1" customHeight="1" x14ac:dyDescent="0.45">
      <c r="A138" s="10" t="s">
        <v>1</v>
      </c>
      <c r="B138" s="132">
        <f t="shared" si="5"/>
        <v>0</v>
      </c>
      <c r="C138" s="211">
        <f>[15]массаж!H43</f>
        <v>0</v>
      </c>
      <c r="D138" s="18">
        <v>0</v>
      </c>
      <c r="E138" s="133"/>
    </row>
    <row r="139" spans="1:6" ht="34.5" hidden="1" customHeight="1" thickBot="1" x14ac:dyDescent="0.45">
      <c r="A139" s="7" t="s">
        <v>0</v>
      </c>
      <c r="B139" s="128">
        <f t="shared" si="5"/>
        <v>15300</v>
      </c>
      <c r="C139" s="6">
        <f>SUM(C137:C138)</f>
        <v>1.53</v>
      </c>
      <c r="D139" s="5">
        <f>SUM(D137:D138)</f>
        <v>0</v>
      </c>
      <c r="E139" s="125"/>
    </row>
    <row r="140" spans="1:6" ht="35.25" hidden="1" customHeight="1" x14ac:dyDescent="0.45">
      <c r="A140" s="137" t="s">
        <v>207</v>
      </c>
      <c r="B140" s="136">
        <f t="shared" si="5"/>
        <v>15300</v>
      </c>
      <c r="C140" s="185">
        <v>1.53</v>
      </c>
      <c r="D140" s="18"/>
      <c r="E140" s="133"/>
    </row>
    <row r="141" spans="1:6" ht="33" hidden="1" customHeight="1" x14ac:dyDescent="0.45">
      <c r="A141" s="10" t="s">
        <v>1</v>
      </c>
      <c r="B141" s="132">
        <f t="shared" si="5"/>
        <v>1900</v>
      </c>
      <c r="C141" s="185">
        <f>[15]массаж!H47</f>
        <v>0.19</v>
      </c>
      <c r="D141" s="18">
        <f>[15]массаж!I47</f>
        <v>0.02</v>
      </c>
      <c r="E141" s="133"/>
    </row>
    <row r="142" spans="1:6" ht="33.75" hidden="1" customHeight="1" thickBot="1" x14ac:dyDescent="0.45">
      <c r="A142" s="7" t="s">
        <v>0</v>
      </c>
      <c r="B142" s="128">
        <f t="shared" si="5"/>
        <v>17200</v>
      </c>
      <c r="C142" s="6">
        <f>SUM(C140:C141)</f>
        <v>1.72</v>
      </c>
      <c r="D142" s="5">
        <f>SUM(D140:D141)</f>
        <v>0.02</v>
      </c>
      <c r="E142" s="125"/>
    </row>
    <row r="143" spans="1:6" ht="33.75" hidden="1" customHeight="1" x14ac:dyDescent="0.45">
      <c r="A143" s="137" t="s">
        <v>206</v>
      </c>
      <c r="B143" s="136">
        <f t="shared" si="5"/>
        <v>15300</v>
      </c>
      <c r="C143" s="185">
        <v>1.53</v>
      </c>
      <c r="D143" s="18"/>
      <c r="E143" s="133"/>
    </row>
    <row r="144" spans="1:6" ht="36.75" hidden="1" customHeight="1" x14ac:dyDescent="0.45">
      <c r="A144" s="10" t="s">
        <v>1</v>
      </c>
      <c r="B144" s="132">
        <f t="shared" si="5"/>
        <v>1900</v>
      </c>
      <c r="C144" s="185">
        <f>[15]массаж!H51</f>
        <v>0.19</v>
      </c>
      <c r="D144" s="18">
        <f>[15]массаж!I51</f>
        <v>0.02</v>
      </c>
      <c r="E144" s="133"/>
    </row>
    <row r="145" spans="1:5" ht="38.25" hidden="1" customHeight="1" thickBot="1" x14ac:dyDescent="0.45">
      <c r="A145" s="7" t="s">
        <v>0</v>
      </c>
      <c r="B145" s="128">
        <f t="shared" si="5"/>
        <v>17200</v>
      </c>
      <c r="C145" s="6">
        <f>SUM(C143:C144)</f>
        <v>1.72</v>
      </c>
      <c r="D145" s="5">
        <f>SUM(D143:D144)</f>
        <v>0.02</v>
      </c>
      <c r="E145" s="125"/>
    </row>
    <row r="146" spans="1:5" ht="37.5" hidden="1" customHeight="1" x14ac:dyDescent="0.45">
      <c r="A146" s="137" t="s">
        <v>205</v>
      </c>
      <c r="B146" s="136">
        <f t="shared" si="5"/>
        <v>15300</v>
      </c>
      <c r="C146" s="185">
        <v>1.53</v>
      </c>
      <c r="D146" s="18"/>
      <c r="E146" s="133"/>
    </row>
    <row r="147" spans="1:5" ht="35.25" hidden="1" customHeight="1" x14ac:dyDescent="0.45">
      <c r="A147" s="10" t="s">
        <v>1</v>
      </c>
      <c r="B147" s="132">
        <f t="shared" si="5"/>
        <v>1900</v>
      </c>
      <c r="C147" s="185">
        <f>[15]массаж!H55</f>
        <v>0.19</v>
      </c>
      <c r="D147" s="18">
        <f>[15]массаж!I55</f>
        <v>0.02</v>
      </c>
      <c r="E147" s="133"/>
    </row>
    <row r="148" spans="1:5" ht="33.75" hidden="1" customHeight="1" thickBot="1" x14ac:dyDescent="0.45">
      <c r="A148" s="7" t="s">
        <v>0</v>
      </c>
      <c r="B148" s="128">
        <f t="shared" ref="B148:B179" si="6">C148*$B$15</f>
        <v>17200</v>
      </c>
      <c r="C148" s="6">
        <f>SUM(C146:C147)</f>
        <v>1.72</v>
      </c>
      <c r="D148" s="5">
        <f>SUM(D146:D147)</f>
        <v>0.02</v>
      </c>
      <c r="E148" s="125"/>
    </row>
    <row r="149" spans="1:5" ht="31.5" hidden="1" customHeight="1" x14ac:dyDescent="0.45">
      <c r="A149" s="137" t="s">
        <v>204</v>
      </c>
      <c r="B149" s="136">
        <f t="shared" si="6"/>
        <v>22900</v>
      </c>
      <c r="C149" s="185">
        <v>2.29</v>
      </c>
      <c r="D149" s="18"/>
      <c r="E149" s="133"/>
    </row>
    <row r="150" spans="1:5" ht="28.5" hidden="1" thickBot="1" x14ac:dyDescent="0.45">
      <c r="A150" s="10" t="s">
        <v>1</v>
      </c>
      <c r="B150" s="132">
        <f t="shared" si="6"/>
        <v>1900</v>
      </c>
      <c r="C150" s="185">
        <f>[15]массаж!H59</f>
        <v>0.19</v>
      </c>
      <c r="D150" s="18">
        <f>[15]массаж!I59</f>
        <v>0.02</v>
      </c>
      <c r="E150" s="133"/>
    </row>
    <row r="151" spans="1:5" ht="28.5" hidden="1" thickBot="1" x14ac:dyDescent="0.45">
      <c r="A151" s="7" t="s">
        <v>0</v>
      </c>
      <c r="B151" s="128">
        <f t="shared" si="6"/>
        <v>24800</v>
      </c>
      <c r="C151" s="6">
        <f>SUM(C149:C150)</f>
        <v>2.48</v>
      </c>
      <c r="D151" s="5">
        <f>SUM(D149:D150)</f>
        <v>0.02</v>
      </c>
      <c r="E151" s="125"/>
    </row>
    <row r="152" spans="1:5" ht="33.75" hidden="1" customHeight="1" x14ac:dyDescent="0.45">
      <c r="A152" s="137" t="s">
        <v>203</v>
      </c>
      <c r="B152" s="136">
        <f t="shared" si="6"/>
        <v>30500</v>
      </c>
      <c r="C152" s="185">
        <v>3.05</v>
      </c>
      <c r="D152" s="18"/>
      <c r="E152" s="133"/>
    </row>
    <row r="153" spans="1:5" ht="35.25" hidden="1" customHeight="1" x14ac:dyDescent="0.45">
      <c r="A153" s="10" t="s">
        <v>1</v>
      </c>
      <c r="B153" s="132">
        <f t="shared" si="6"/>
        <v>3100</v>
      </c>
      <c r="C153" s="185">
        <f>[15]массаж!H63</f>
        <v>0.31</v>
      </c>
      <c r="D153" s="18">
        <f>[15]массаж!I63</f>
        <v>0.03</v>
      </c>
      <c r="E153" s="133"/>
    </row>
    <row r="154" spans="1:5" ht="37.5" hidden="1" customHeight="1" thickBot="1" x14ac:dyDescent="0.45">
      <c r="A154" s="7" t="s">
        <v>0</v>
      </c>
      <c r="B154" s="128">
        <f t="shared" si="6"/>
        <v>33600</v>
      </c>
      <c r="C154" s="6">
        <f>SUM(C152:C153)</f>
        <v>3.36</v>
      </c>
      <c r="D154" s="5">
        <f>SUM(D152:D153)</f>
        <v>0.03</v>
      </c>
      <c r="E154" s="125"/>
    </row>
    <row r="155" spans="1:5" ht="37.5" hidden="1" customHeight="1" x14ac:dyDescent="0.45">
      <c r="A155" s="137" t="s">
        <v>202</v>
      </c>
      <c r="B155" s="136">
        <f t="shared" si="6"/>
        <v>38100</v>
      </c>
      <c r="C155" s="185">
        <v>3.81</v>
      </c>
      <c r="D155" s="18"/>
      <c r="E155" s="133"/>
    </row>
    <row r="156" spans="1:5" ht="33" hidden="1" customHeight="1" x14ac:dyDescent="0.45">
      <c r="A156" s="10" t="s">
        <v>1</v>
      </c>
      <c r="B156" s="132">
        <f t="shared" si="6"/>
        <v>3100</v>
      </c>
      <c r="C156" s="185">
        <f>[15]массаж!H67</f>
        <v>0.31</v>
      </c>
      <c r="D156" s="18">
        <f>[15]массаж!I67</f>
        <v>0.03</v>
      </c>
      <c r="E156" s="133"/>
    </row>
    <row r="157" spans="1:5" ht="38.25" hidden="1" customHeight="1" thickBot="1" x14ac:dyDescent="0.45">
      <c r="A157" s="7" t="s">
        <v>0</v>
      </c>
      <c r="B157" s="128">
        <f t="shared" si="6"/>
        <v>41200</v>
      </c>
      <c r="C157" s="6">
        <f>SUM(C155:C156)</f>
        <v>4.12</v>
      </c>
      <c r="D157" s="5">
        <f>SUM(D155:D156)</f>
        <v>0.03</v>
      </c>
      <c r="E157" s="125"/>
    </row>
    <row r="158" spans="1:5" ht="37.5" hidden="1" customHeight="1" x14ac:dyDescent="0.45">
      <c r="A158" s="137" t="s">
        <v>201</v>
      </c>
      <c r="B158" s="136">
        <f t="shared" si="6"/>
        <v>38100</v>
      </c>
      <c r="C158" s="185">
        <v>3.81</v>
      </c>
      <c r="D158" s="18"/>
      <c r="E158" s="133"/>
    </row>
    <row r="159" spans="1:5" ht="33.75" hidden="1" customHeight="1" x14ac:dyDescent="0.45">
      <c r="A159" s="10" t="s">
        <v>1</v>
      </c>
      <c r="B159" s="132">
        <f t="shared" si="6"/>
        <v>3100</v>
      </c>
      <c r="C159" s="185">
        <f>[15]массаж!H71</f>
        <v>0.31</v>
      </c>
      <c r="D159" s="18">
        <f>[15]массаж!I71</f>
        <v>0.03</v>
      </c>
      <c r="E159" s="133"/>
    </row>
    <row r="160" spans="1:5" ht="28.5" hidden="1" thickBot="1" x14ac:dyDescent="0.45">
      <c r="A160" s="7" t="s">
        <v>0</v>
      </c>
      <c r="B160" s="128">
        <f t="shared" si="6"/>
        <v>41200</v>
      </c>
      <c r="C160" s="6">
        <f>SUM(C158:C159)</f>
        <v>4.12</v>
      </c>
      <c r="D160" s="5">
        <f>SUM(D158:D159)</f>
        <v>0.03</v>
      </c>
      <c r="E160" s="125"/>
    </row>
    <row r="161" spans="1:6" ht="28.5" hidden="1" thickBot="1" x14ac:dyDescent="0.45">
      <c r="A161" s="137" t="s">
        <v>200</v>
      </c>
      <c r="B161" s="136">
        <f t="shared" si="6"/>
        <v>15300</v>
      </c>
      <c r="C161" s="185">
        <v>1.53</v>
      </c>
      <c r="D161" s="18"/>
      <c r="E161" s="133"/>
    </row>
    <row r="162" spans="1:6" ht="28.5" hidden="1" thickBot="1" x14ac:dyDescent="0.45">
      <c r="A162" s="10" t="s">
        <v>1</v>
      </c>
      <c r="B162" s="132">
        <f t="shared" si="6"/>
        <v>1900</v>
      </c>
      <c r="C162" s="185">
        <f>[15]массаж!H75</f>
        <v>0.19</v>
      </c>
      <c r="D162" s="18">
        <f>[15]массаж!I75</f>
        <v>0.02</v>
      </c>
      <c r="E162" s="133"/>
    </row>
    <row r="163" spans="1:6" ht="37.5" hidden="1" customHeight="1" thickBot="1" x14ac:dyDescent="0.45">
      <c r="A163" s="7" t="s">
        <v>0</v>
      </c>
      <c r="B163" s="128">
        <f t="shared" si="6"/>
        <v>17200</v>
      </c>
      <c r="C163" s="6">
        <f>SUM(C161:C162)</f>
        <v>1.72</v>
      </c>
      <c r="D163" s="5">
        <f>SUM(D161:D162)</f>
        <v>0.02</v>
      </c>
      <c r="E163" s="125"/>
    </row>
    <row r="164" spans="1:6" ht="35.25" hidden="1" customHeight="1" x14ac:dyDescent="0.45">
      <c r="A164" s="137" t="s">
        <v>199</v>
      </c>
      <c r="B164" s="154">
        <f t="shared" si="6"/>
        <v>15300</v>
      </c>
      <c r="C164" s="185">
        <v>1.53</v>
      </c>
      <c r="D164" s="18"/>
      <c r="E164" s="133"/>
    </row>
    <row r="165" spans="1:6" ht="35.25" hidden="1" customHeight="1" x14ac:dyDescent="0.45">
      <c r="A165" s="10" t="s">
        <v>1</v>
      </c>
      <c r="B165" s="132">
        <f t="shared" si="6"/>
        <v>1900</v>
      </c>
      <c r="C165" s="185">
        <f>[15]массаж!H79</f>
        <v>0.19</v>
      </c>
      <c r="D165" s="18">
        <f>[15]массаж!I79</f>
        <v>0.02</v>
      </c>
      <c r="E165" s="133"/>
    </row>
    <row r="166" spans="1:6" ht="38.25" hidden="1" customHeight="1" thickBot="1" x14ac:dyDescent="0.45">
      <c r="A166" s="7" t="s">
        <v>0</v>
      </c>
      <c r="B166" s="152">
        <f t="shared" si="6"/>
        <v>17200</v>
      </c>
      <c r="C166" s="6">
        <f>SUM(C164:C165)</f>
        <v>1.72</v>
      </c>
      <c r="D166" s="5">
        <f>SUM(D164:D165)</f>
        <v>0.02</v>
      </c>
      <c r="E166" s="125"/>
    </row>
    <row r="167" spans="1:6" ht="40.5" hidden="1" customHeight="1" x14ac:dyDescent="0.45">
      <c r="A167" s="137" t="s">
        <v>198</v>
      </c>
      <c r="B167" s="136">
        <f t="shared" si="6"/>
        <v>22900</v>
      </c>
      <c r="C167" s="185">
        <v>2.29</v>
      </c>
      <c r="D167" s="18"/>
      <c r="E167" s="133"/>
    </row>
    <row r="168" spans="1:6" ht="33.75" hidden="1" customHeight="1" x14ac:dyDescent="0.45">
      <c r="A168" s="10" t="s">
        <v>1</v>
      </c>
      <c r="B168" s="132">
        <f t="shared" si="6"/>
        <v>3100</v>
      </c>
      <c r="C168" s="185">
        <f>[15]массаж!H83</f>
        <v>0.31</v>
      </c>
      <c r="D168" s="18">
        <f>[15]массаж!I83</f>
        <v>0.03</v>
      </c>
      <c r="E168" s="133"/>
    </row>
    <row r="169" spans="1:6" ht="33.75" hidden="1" customHeight="1" thickBot="1" x14ac:dyDescent="0.45">
      <c r="A169" s="7" t="s">
        <v>0</v>
      </c>
      <c r="B169" s="128">
        <f t="shared" si="6"/>
        <v>26000</v>
      </c>
      <c r="C169" s="6">
        <f>SUM(C167:C168)</f>
        <v>2.6</v>
      </c>
      <c r="D169" s="5">
        <f>SUM(D167:D168)</f>
        <v>0.03</v>
      </c>
      <c r="E169" s="125"/>
    </row>
    <row r="170" spans="1:6" ht="30" hidden="1" customHeight="1" x14ac:dyDescent="0.45">
      <c r="A170" s="137" t="s">
        <v>197</v>
      </c>
      <c r="B170" s="136">
        <f t="shared" si="6"/>
        <v>30500</v>
      </c>
      <c r="C170" s="185">
        <v>3.05</v>
      </c>
      <c r="D170" s="18"/>
      <c r="E170" s="133"/>
    </row>
    <row r="171" spans="1:6" ht="31.5" hidden="1" customHeight="1" x14ac:dyDescent="0.45">
      <c r="A171" s="10" t="s">
        <v>1</v>
      </c>
      <c r="B171" s="132">
        <f t="shared" si="6"/>
        <v>3100</v>
      </c>
      <c r="C171" s="185">
        <f>[15]массаж!H87</f>
        <v>0.31</v>
      </c>
      <c r="D171" s="18">
        <f>[15]массаж!I87</f>
        <v>0.03</v>
      </c>
      <c r="E171" s="133"/>
    </row>
    <row r="172" spans="1:6" ht="32.25" hidden="1" customHeight="1" thickBot="1" x14ac:dyDescent="0.45">
      <c r="A172" s="7" t="s">
        <v>0</v>
      </c>
      <c r="B172" s="128">
        <f t="shared" si="6"/>
        <v>33600</v>
      </c>
      <c r="C172" s="6">
        <f>SUM(C170:C171)</f>
        <v>3.36</v>
      </c>
      <c r="D172" s="5">
        <f>SUM(D170:D171)</f>
        <v>0.03</v>
      </c>
      <c r="E172" s="61"/>
      <c r="F172" s="210"/>
    </row>
    <row r="173" spans="1:6" ht="33.75" hidden="1" customHeight="1" x14ac:dyDescent="0.45">
      <c r="A173" s="137" t="s">
        <v>196</v>
      </c>
      <c r="B173" s="136">
        <f t="shared" si="6"/>
        <v>15300</v>
      </c>
      <c r="C173" s="185">
        <v>1.53</v>
      </c>
      <c r="D173" s="18"/>
      <c r="E173" s="69"/>
      <c r="F173" s="14">
        <v>5</v>
      </c>
    </row>
    <row r="174" spans="1:6" ht="30" hidden="1" customHeight="1" x14ac:dyDescent="0.45">
      <c r="A174" s="10" t="s">
        <v>1</v>
      </c>
      <c r="B174" s="132">
        <f t="shared" si="6"/>
        <v>1900</v>
      </c>
      <c r="C174" s="185">
        <f>[15]массаж!H91</f>
        <v>0.19</v>
      </c>
      <c r="D174" s="18">
        <f>[15]массаж!I91</f>
        <v>0.02</v>
      </c>
      <c r="E174" s="133"/>
    </row>
    <row r="175" spans="1:6" ht="33.75" hidden="1" customHeight="1" thickBot="1" x14ac:dyDescent="0.45">
      <c r="A175" s="7" t="s">
        <v>0</v>
      </c>
      <c r="B175" s="128">
        <f t="shared" si="6"/>
        <v>17200</v>
      </c>
      <c r="C175" s="6">
        <f>SUM(C173:C174)</f>
        <v>1.72</v>
      </c>
      <c r="D175" s="5">
        <f>SUM(D173:D174)</f>
        <v>0.02</v>
      </c>
      <c r="E175" s="125"/>
    </row>
    <row r="176" spans="1:6" ht="35.25" hidden="1" customHeight="1" x14ac:dyDescent="0.45">
      <c r="A176" s="137" t="s">
        <v>195</v>
      </c>
      <c r="B176" s="136">
        <f t="shared" si="6"/>
        <v>15300</v>
      </c>
      <c r="C176" s="185">
        <v>1.53</v>
      </c>
      <c r="D176" s="18"/>
      <c r="E176" s="133"/>
      <c r="F176" s="15"/>
    </row>
    <row r="177" spans="1:6" ht="31.5" hidden="1" customHeight="1" x14ac:dyDescent="0.45">
      <c r="A177" s="10" t="s">
        <v>1</v>
      </c>
      <c r="B177" s="132">
        <f t="shared" si="6"/>
        <v>1900</v>
      </c>
      <c r="C177" s="185">
        <f>[15]массаж!H95</f>
        <v>0.19</v>
      </c>
      <c r="D177" s="18">
        <f>[15]массаж!I95</f>
        <v>0.02</v>
      </c>
      <c r="E177" s="133"/>
    </row>
    <row r="178" spans="1:6" ht="32.25" hidden="1" customHeight="1" thickBot="1" x14ac:dyDescent="0.45">
      <c r="A178" s="7" t="s">
        <v>0</v>
      </c>
      <c r="B178" s="128">
        <f t="shared" si="6"/>
        <v>17200</v>
      </c>
      <c r="C178" s="6">
        <f>SUM(C176:C177)</f>
        <v>1.72</v>
      </c>
      <c r="D178" s="5">
        <f>SUM(D176:D177)</f>
        <v>0.02</v>
      </c>
      <c r="E178" s="125"/>
    </row>
    <row r="179" spans="1:6" ht="33.75" hidden="1" customHeight="1" x14ac:dyDescent="0.45">
      <c r="A179" s="137" t="s">
        <v>194</v>
      </c>
      <c r="B179" s="136">
        <f t="shared" si="6"/>
        <v>15300</v>
      </c>
      <c r="C179" s="185">
        <v>1.53</v>
      </c>
      <c r="D179" s="18"/>
      <c r="E179" s="133"/>
    </row>
    <row r="180" spans="1:6" ht="35.25" hidden="1" customHeight="1" x14ac:dyDescent="0.45">
      <c r="A180" s="10" t="s">
        <v>1</v>
      </c>
      <c r="B180" s="132">
        <f t="shared" ref="B180:B211" si="7">C180*$B$15</f>
        <v>1900</v>
      </c>
      <c r="C180" s="185">
        <f>[15]массаж!H99</f>
        <v>0.19</v>
      </c>
      <c r="D180" s="18">
        <f>[15]массаж!I99</f>
        <v>0.02</v>
      </c>
      <c r="E180" s="133"/>
    </row>
    <row r="181" spans="1:6" ht="36" hidden="1" customHeight="1" thickBot="1" x14ac:dyDescent="0.45">
      <c r="A181" s="7" t="s">
        <v>0</v>
      </c>
      <c r="B181" s="128">
        <f t="shared" si="7"/>
        <v>17200</v>
      </c>
      <c r="C181" s="6">
        <f>SUM(C179:C180)</f>
        <v>1.72</v>
      </c>
      <c r="D181" s="5">
        <f>SUM(D179:D180)</f>
        <v>0.02</v>
      </c>
      <c r="E181" s="125"/>
    </row>
    <row r="182" spans="1:6" ht="35.25" hidden="1" customHeight="1" x14ac:dyDescent="0.45">
      <c r="A182" s="137" t="s">
        <v>193</v>
      </c>
      <c r="B182" s="136">
        <f t="shared" si="7"/>
        <v>30500</v>
      </c>
      <c r="C182" s="185">
        <v>3.05</v>
      </c>
      <c r="D182" s="18"/>
      <c r="E182" s="133"/>
    </row>
    <row r="183" spans="1:6" ht="33" hidden="1" customHeight="1" x14ac:dyDescent="0.45">
      <c r="A183" s="10" t="s">
        <v>1</v>
      </c>
      <c r="B183" s="132">
        <f t="shared" si="7"/>
        <v>1900</v>
      </c>
      <c r="C183" s="185">
        <f>[15]массаж!H103</f>
        <v>0.19</v>
      </c>
      <c r="D183" s="18">
        <f>[15]массаж!I103</f>
        <v>0.02</v>
      </c>
      <c r="E183" s="133"/>
    </row>
    <row r="184" spans="1:6" ht="28.5" hidden="1" thickBot="1" x14ac:dyDescent="0.45">
      <c r="A184" s="7" t="s">
        <v>0</v>
      </c>
      <c r="B184" s="128">
        <f t="shared" si="7"/>
        <v>32399.999999999996</v>
      </c>
      <c r="C184" s="6">
        <f>SUM(C182:C183)</f>
        <v>3.2399999999999998</v>
      </c>
      <c r="D184" s="5">
        <f>SUM(D182:D183)</f>
        <v>0.02</v>
      </c>
      <c r="E184" s="125"/>
    </row>
    <row r="185" spans="1:6" ht="33.75" hidden="1" customHeight="1" x14ac:dyDescent="0.45">
      <c r="A185" s="137" t="s">
        <v>192</v>
      </c>
      <c r="B185" s="136">
        <f t="shared" si="7"/>
        <v>15300</v>
      </c>
      <c r="C185" s="185">
        <v>1.53</v>
      </c>
      <c r="D185" s="18"/>
      <c r="E185" s="133"/>
    </row>
    <row r="186" spans="1:6" ht="33.75" hidden="1" customHeight="1" x14ac:dyDescent="0.45">
      <c r="A186" s="10" t="s">
        <v>1</v>
      </c>
      <c r="B186" s="132">
        <f t="shared" si="7"/>
        <v>1900</v>
      </c>
      <c r="C186" s="185">
        <f>[15]массаж!H107</f>
        <v>0.19</v>
      </c>
      <c r="D186" s="18"/>
      <c r="E186" s="133"/>
    </row>
    <row r="187" spans="1:6" ht="28.5" hidden="1" thickBot="1" x14ac:dyDescent="0.45">
      <c r="A187" s="7" t="s">
        <v>0</v>
      </c>
      <c r="B187" s="128">
        <f t="shared" si="7"/>
        <v>17200</v>
      </c>
      <c r="C187" s="6">
        <f>SUM(C185:C186)</f>
        <v>1.72</v>
      </c>
      <c r="D187" s="5">
        <f>SUM(D185:D186)</f>
        <v>0</v>
      </c>
      <c r="E187" s="125"/>
    </row>
    <row r="188" spans="1:6" ht="37.5" hidden="1" customHeight="1" x14ac:dyDescent="0.45">
      <c r="A188" s="137" t="s">
        <v>191</v>
      </c>
      <c r="B188" s="136">
        <f t="shared" si="7"/>
        <v>7700</v>
      </c>
      <c r="C188" s="185">
        <v>0.77</v>
      </c>
      <c r="D188" s="18"/>
      <c r="E188" s="133"/>
      <c r="F188" s="15"/>
    </row>
    <row r="189" spans="1:6" ht="35.25" hidden="1" customHeight="1" x14ac:dyDescent="0.45">
      <c r="A189" s="10" t="s">
        <v>1</v>
      </c>
      <c r="B189" s="132">
        <f t="shared" si="7"/>
        <v>100</v>
      </c>
      <c r="C189" s="185">
        <f>[15]массаж!H112</f>
        <v>0.01</v>
      </c>
      <c r="D189" s="18">
        <f>[15]массаж!I112</f>
        <v>0</v>
      </c>
      <c r="E189" s="133"/>
    </row>
    <row r="190" spans="1:6" ht="32.25" hidden="1" customHeight="1" thickBot="1" x14ac:dyDescent="0.45">
      <c r="A190" s="7" t="s">
        <v>0</v>
      </c>
      <c r="B190" s="128">
        <f t="shared" si="7"/>
        <v>7800</v>
      </c>
      <c r="C190" s="6">
        <f>SUM(C188:C189)</f>
        <v>0.78</v>
      </c>
      <c r="D190" s="5">
        <f>SUM(D188:D189)</f>
        <v>0</v>
      </c>
      <c r="E190" s="125"/>
    </row>
    <row r="191" spans="1:6" ht="27.75" thickBot="1" x14ac:dyDescent="0.4">
      <c r="A191" s="1174" t="s">
        <v>190</v>
      </c>
      <c r="B191" s="1175"/>
      <c r="C191" s="1176"/>
      <c r="D191" s="1177"/>
      <c r="E191" s="133"/>
    </row>
    <row r="192" spans="1:6" ht="36.75" customHeight="1" x14ac:dyDescent="0.4">
      <c r="A192" s="1178" t="s">
        <v>189</v>
      </c>
      <c r="B192" s="1179">
        <f t="shared" ref="B192:B206" si="8">C192*$B$15</f>
        <v>103500</v>
      </c>
      <c r="C192" s="1172">
        <v>10.35</v>
      </c>
      <c r="D192" s="1177"/>
      <c r="E192" s="133"/>
    </row>
    <row r="193" spans="1:5" ht="37.5" customHeight="1" x14ac:dyDescent="0.4">
      <c r="A193" s="1180" t="s">
        <v>1</v>
      </c>
      <c r="B193" s="1181">
        <f t="shared" si="8"/>
        <v>200</v>
      </c>
      <c r="C193" s="1172">
        <f>[15]ИРТ!H17</f>
        <v>0.02</v>
      </c>
      <c r="D193" s="1182">
        <f>[15]ИРТ!I17</f>
        <v>0</v>
      </c>
      <c r="E193" s="208"/>
    </row>
    <row r="194" spans="1:5" ht="33.75" customHeight="1" thickBot="1" x14ac:dyDescent="0.45">
      <c r="A194" s="1183" t="s">
        <v>0</v>
      </c>
      <c r="B194" s="1184">
        <f t="shared" si="8"/>
        <v>103699.99999999999</v>
      </c>
      <c r="C194" s="1173">
        <f>SUM(C192:C193)</f>
        <v>10.37</v>
      </c>
      <c r="D194" s="1185">
        <f>SUM(D192:D193)</f>
        <v>0</v>
      </c>
      <c r="E194" s="209"/>
    </row>
    <row r="195" spans="1:5" ht="39" customHeight="1" x14ac:dyDescent="0.4">
      <c r="A195" s="1178" t="s">
        <v>188</v>
      </c>
      <c r="B195" s="1179">
        <f t="shared" si="8"/>
        <v>55400</v>
      </c>
      <c r="C195" s="1172">
        <v>5.54</v>
      </c>
      <c r="D195" s="1186"/>
      <c r="E195" s="172"/>
    </row>
    <row r="196" spans="1:5" ht="33" customHeight="1" x14ac:dyDescent="0.4">
      <c r="A196" s="1180" t="s">
        <v>1</v>
      </c>
      <c r="B196" s="1181">
        <f t="shared" si="8"/>
        <v>200</v>
      </c>
      <c r="C196" s="1172">
        <f>[15]ИРТ!H22</f>
        <v>0.02</v>
      </c>
      <c r="D196" s="1182">
        <f>[15]ИРТ!I22</f>
        <v>0</v>
      </c>
      <c r="E196" s="208"/>
    </row>
    <row r="197" spans="1:5" ht="28.5" thickBot="1" x14ac:dyDescent="0.45">
      <c r="A197" s="1183" t="s">
        <v>0</v>
      </c>
      <c r="B197" s="1184">
        <f t="shared" si="8"/>
        <v>55599.999999999993</v>
      </c>
      <c r="C197" s="1173">
        <f>SUM(C195:C196)</f>
        <v>5.56</v>
      </c>
      <c r="D197" s="1185">
        <f>SUM(D195:D196)</f>
        <v>0</v>
      </c>
      <c r="E197" s="209"/>
    </row>
    <row r="198" spans="1:5" ht="56.25" hidden="1" thickBot="1" x14ac:dyDescent="0.45">
      <c r="A198" s="1187" t="s">
        <v>187</v>
      </c>
      <c r="B198" s="1179">
        <f t="shared" si="8"/>
        <v>26600</v>
      </c>
      <c r="C198" s="1172">
        <f>2.66</f>
        <v>2.66</v>
      </c>
      <c r="D198" s="1186"/>
      <c r="E198" s="172"/>
    </row>
    <row r="199" spans="1:5" ht="28.5" hidden="1" thickBot="1" x14ac:dyDescent="0.45">
      <c r="A199" s="1180" t="s">
        <v>1</v>
      </c>
      <c r="B199" s="1181">
        <f t="shared" si="8"/>
        <v>200</v>
      </c>
      <c r="C199" s="1188">
        <f>[15]ИРТ!H27</f>
        <v>0.02</v>
      </c>
      <c r="D199" s="1189">
        <f>[15]ИРТ!I27</f>
        <v>0</v>
      </c>
      <c r="E199" s="207"/>
    </row>
    <row r="200" spans="1:5" ht="35.25" hidden="1" customHeight="1" thickBot="1" x14ac:dyDescent="0.45">
      <c r="A200" s="1183" t="s">
        <v>0</v>
      </c>
      <c r="B200" s="1184">
        <f t="shared" si="8"/>
        <v>26800</v>
      </c>
      <c r="C200" s="1173">
        <f>SUM(C198:C199)</f>
        <v>2.68</v>
      </c>
      <c r="D200" s="1185">
        <f>SUM(D198:D199)</f>
        <v>0</v>
      </c>
      <c r="E200" s="209"/>
    </row>
    <row r="201" spans="1:5" ht="36.75" hidden="1" customHeight="1" x14ac:dyDescent="0.45">
      <c r="A201" s="1190" t="s">
        <v>186</v>
      </c>
      <c r="B201" s="1179">
        <f t="shared" si="8"/>
        <v>55400</v>
      </c>
      <c r="C201" s="1172">
        <v>5.54</v>
      </c>
      <c r="D201" s="1177"/>
      <c r="E201" s="133"/>
    </row>
    <row r="202" spans="1:5" ht="36.75" hidden="1" customHeight="1" x14ac:dyDescent="0.45">
      <c r="A202" s="1180" t="s">
        <v>1</v>
      </c>
      <c r="B202" s="1181">
        <f t="shared" si="8"/>
        <v>200</v>
      </c>
      <c r="C202" s="1172">
        <f>[15]ИРТ!H33</f>
        <v>0.02</v>
      </c>
      <c r="D202" s="1182">
        <f>[15]ИРТ!I33</f>
        <v>1E-3</v>
      </c>
      <c r="E202" s="208"/>
    </row>
    <row r="203" spans="1:5" ht="34.5" hidden="1" customHeight="1" thickBot="1" x14ac:dyDescent="0.45">
      <c r="A203" s="1183" t="s">
        <v>0</v>
      </c>
      <c r="B203" s="1184">
        <f t="shared" si="8"/>
        <v>55599.999999999993</v>
      </c>
      <c r="C203" s="1173">
        <f>SUM(C201:C202)</f>
        <v>5.56</v>
      </c>
      <c r="D203" s="1185">
        <f>SUM(D201:D202)</f>
        <v>1E-3</v>
      </c>
      <c r="E203" s="209"/>
    </row>
    <row r="204" spans="1:5" ht="27.75" x14ac:dyDescent="0.4">
      <c r="A204" s="1190" t="s">
        <v>185</v>
      </c>
      <c r="B204" s="1179">
        <f t="shared" si="8"/>
        <v>100300</v>
      </c>
      <c r="C204" s="1172">
        <v>10.029999999999999</v>
      </c>
      <c r="D204" s="1177"/>
      <c r="E204" s="133"/>
    </row>
    <row r="205" spans="1:5" ht="27.75" x14ac:dyDescent="0.4">
      <c r="A205" s="1180" t="s">
        <v>1</v>
      </c>
      <c r="B205" s="1181">
        <f t="shared" si="8"/>
        <v>29200</v>
      </c>
      <c r="C205" s="1172">
        <f>[15]ИРТ!H45</f>
        <v>2.92</v>
      </c>
      <c r="D205" s="1182">
        <f>[15]ИРТ!I45</f>
        <v>0.25</v>
      </c>
      <c r="E205" s="15"/>
    </row>
    <row r="206" spans="1:5" ht="28.5" thickBot="1" x14ac:dyDescent="0.45">
      <c r="A206" s="1183" t="s">
        <v>0</v>
      </c>
      <c r="B206" s="1184">
        <f t="shared" si="8"/>
        <v>129500</v>
      </c>
      <c r="C206" s="1173">
        <f>SUM(C204:C205)</f>
        <v>12.95</v>
      </c>
      <c r="D206" s="1191">
        <f>SUM(D204:D205)</f>
        <v>0.25</v>
      </c>
      <c r="E206" s="125"/>
    </row>
    <row r="207" spans="1:5" ht="28.5" hidden="1" thickBot="1" x14ac:dyDescent="0.4">
      <c r="A207" s="1187" t="s">
        <v>184</v>
      </c>
      <c r="B207" s="1192"/>
      <c r="C207" s="1188">
        <v>22600</v>
      </c>
      <c r="D207" s="1177"/>
      <c r="E207" s="133"/>
    </row>
    <row r="208" spans="1:5" ht="28.5" hidden="1" thickBot="1" x14ac:dyDescent="0.45">
      <c r="A208" s="1180" t="s">
        <v>1</v>
      </c>
      <c r="B208" s="1193"/>
      <c r="C208" s="1188">
        <f>[15]ИРТ!H56</f>
        <v>0.49</v>
      </c>
      <c r="D208" s="1189">
        <f>[15]ИРТ!I56</f>
        <v>0.04</v>
      </c>
      <c r="E208" s="207"/>
    </row>
    <row r="209" spans="1:5" ht="27.75" hidden="1" thickBot="1" x14ac:dyDescent="0.4">
      <c r="A209" s="1183" t="s">
        <v>0</v>
      </c>
      <c r="B209" s="1194"/>
      <c r="C209" s="1173">
        <f>SUM(C207:C208)</f>
        <v>22600.49</v>
      </c>
      <c r="D209" s="1191">
        <f>SUM(D207:D208)</f>
        <v>0.04</v>
      </c>
      <c r="E209" s="125"/>
    </row>
    <row r="210" spans="1:5" ht="28.5" hidden="1" thickBot="1" x14ac:dyDescent="0.4">
      <c r="A210" s="1190" t="s">
        <v>183</v>
      </c>
      <c r="B210" s="1195"/>
      <c r="C210" s="1172">
        <v>22600</v>
      </c>
      <c r="D210" s="1177"/>
      <c r="E210" s="133"/>
    </row>
    <row r="211" spans="1:5" ht="28.5" hidden="1" thickBot="1" x14ac:dyDescent="0.45">
      <c r="A211" s="1180" t="s">
        <v>1</v>
      </c>
      <c r="B211" s="1193"/>
      <c r="C211" s="1172">
        <f>[15]ИРТ!H66</f>
        <v>0</v>
      </c>
      <c r="D211" s="1182">
        <f>[15]ИРТ!I66</f>
        <v>0</v>
      </c>
      <c r="E211" s="208"/>
    </row>
    <row r="212" spans="1:5" ht="27.75" hidden="1" thickBot="1" x14ac:dyDescent="0.4">
      <c r="A212" s="1183" t="s">
        <v>0</v>
      </c>
      <c r="B212" s="1194"/>
      <c r="C212" s="1173">
        <f>SUM(C210:C211)</f>
        <v>22600</v>
      </c>
      <c r="D212" s="1191">
        <f>SUM(D210:D211)</f>
        <v>0</v>
      </c>
      <c r="E212" s="125"/>
    </row>
    <row r="213" spans="1:5" ht="28.5" hidden="1" thickBot="1" x14ac:dyDescent="0.4">
      <c r="A213" s="1190" t="s">
        <v>182</v>
      </c>
      <c r="B213" s="1196"/>
      <c r="C213" s="1172">
        <v>22600</v>
      </c>
      <c r="D213" s="1177"/>
      <c r="E213" s="133"/>
    </row>
    <row r="214" spans="1:5" ht="28.5" hidden="1" thickBot="1" x14ac:dyDescent="0.45">
      <c r="A214" s="1180" t="s">
        <v>1</v>
      </c>
      <c r="B214" s="1193"/>
      <c r="C214" s="1172">
        <f>[15]ИРТ!H76</f>
        <v>0</v>
      </c>
      <c r="D214" s="1182">
        <f>[15]ИРТ!I76</f>
        <v>0</v>
      </c>
      <c r="E214" s="208"/>
    </row>
    <row r="215" spans="1:5" ht="27.75" hidden="1" thickBot="1" x14ac:dyDescent="0.4">
      <c r="A215" s="1183" t="s">
        <v>0</v>
      </c>
      <c r="B215" s="1194"/>
      <c r="C215" s="1173">
        <f>SUM(C213:C214)</f>
        <v>22600</v>
      </c>
      <c r="D215" s="1191">
        <f>SUM(D213:D214)</f>
        <v>0</v>
      </c>
      <c r="E215" s="125"/>
    </row>
    <row r="216" spans="1:5" ht="56.25" hidden="1" thickBot="1" x14ac:dyDescent="0.4">
      <c r="A216" s="1187" t="s">
        <v>181</v>
      </c>
      <c r="B216" s="1197"/>
      <c r="C216" s="1188">
        <v>30150</v>
      </c>
      <c r="D216" s="1177"/>
      <c r="E216" s="133"/>
    </row>
    <row r="217" spans="1:5" ht="28.5" hidden="1" thickBot="1" x14ac:dyDescent="0.45">
      <c r="A217" s="1180" t="s">
        <v>1</v>
      </c>
      <c r="B217" s="1193"/>
      <c r="C217" s="1188">
        <f>[15]ИРТ!H87</f>
        <v>0</v>
      </c>
      <c r="D217" s="1189">
        <f>[15]ИРТ!I87</f>
        <v>0</v>
      </c>
      <c r="E217" s="207"/>
    </row>
    <row r="218" spans="1:5" ht="27.75" hidden="1" thickBot="1" x14ac:dyDescent="0.4">
      <c r="A218" s="1183" t="s">
        <v>0</v>
      </c>
      <c r="B218" s="1194"/>
      <c r="C218" s="1173">
        <f>SUM(C216:C217)</f>
        <v>30150</v>
      </c>
      <c r="D218" s="1191">
        <f>SUM(D216:D217)</f>
        <v>0</v>
      </c>
      <c r="E218" s="125"/>
    </row>
    <row r="219" spans="1:5" ht="28.5" hidden="1" thickBot="1" x14ac:dyDescent="0.4">
      <c r="A219" s="1187" t="s">
        <v>180</v>
      </c>
      <c r="B219" s="1192"/>
      <c r="C219" s="1188">
        <v>30150</v>
      </c>
      <c r="D219" s="1177"/>
      <c r="E219" s="133"/>
    </row>
    <row r="220" spans="1:5" ht="28.5" hidden="1" thickBot="1" x14ac:dyDescent="0.45">
      <c r="A220" s="1180" t="s">
        <v>1</v>
      </c>
      <c r="B220" s="1193"/>
      <c r="C220" s="1188">
        <f>[15]ИРТ!H97</f>
        <v>0</v>
      </c>
      <c r="D220" s="1189">
        <f>[15]ИРТ!I97</f>
        <v>0</v>
      </c>
      <c r="E220" s="207"/>
    </row>
    <row r="221" spans="1:5" ht="27.75" hidden="1" thickBot="1" x14ac:dyDescent="0.4">
      <c r="A221" s="1183" t="s">
        <v>0</v>
      </c>
      <c r="B221" s="1194"/>
      <c r="C221" s="1173">
        <f>SUM(C219:C220)</f>
        <v>30150</v>
      </c>
      <c r="D221" s="1191">
        <f>SUM(D219:D220)</f>
        <v>0</v>
      </c>
      <c r="E221" s="125"/>
    </row>
    <row r="222" spans="1:5" ht="28.5" hidden="1" thickBot="1" x14ac:dyDescent="0.4">
      <c r="A222" s="1190" t="s">
        <v>179</v>
      </c>
      <c r="B222" s="1195"/>
      <c r="C222" s="1172">
        <v>15050</v>
      </c>
      <c r="D222" s="1177"/>
      <c r="E222" s="133"/>
    </row>
    <row r="223" spans="1:5" ht="28.5" hidden="1" thickBot="1" x14ac:dyDescent="0.45">
      <c r="A223" s="1180" t="s">
        <v>1</v>
      </c>
      <c r="B223" s="1193"/>
      <c r="C223" s="1172">
        <f>[15]ИРТ!H105</f>
        <v>0</v>
      </c>
      <c r="D223" s="1182">
        <f>[15]ИРТ!I105</f>
        <v>0</v>
      </c>
      <c r="E223" s="208"/>
    </row>
    <row r="224" spans="1:5" ht="27.75" hidden="1" thickBot="1" x14ac:dyDescent="0.4">
      <c r="A224" s="1183" t="s">
        <v>0</v>
      </c>
      <c r="B224" s="1194"/>
      <c r="C224" s="1173">
        <f>SUM(C222:C223)</f>
        <v>15050</v>
      </c>
      <c r="D224" s="1191">
        <f>SUM(D222:D223)</f>
        <v>0</v>
      </c>
      <c r="E224" s="125"/>
    </row>
    <row r="225" spans="1:5" ht="28.5" hidden="1" thickBot="1" x14ac:dyDescent="0.4">
      <c r="A225" s="1187" t="s">
        <v>178</v>
      </c>
      <c r="B225" s="1192"/>
      <c r="C225" s="1188">
        <v>45200</v>
      </c>
      <c r="D225" s="1177"/>
      <c r="E225" s="133"/>
    </row>
    <row r="226" spans="1:5" ht="28.5" hidden="1" thickBot="1" x14ac:dyDescent="0.45">
      <c r="A226" s="1180" t="s">
        <v>1</v>
      </c>
      <c r="B226" s="1193"/>
      <c r="C226" s="1188">
        <f>[15]ИРТ!H115</f>
        <v>0</v>
      </c>
      <c r="D226" s="1189">
        <f>[15]ИРТ!I115</f>
        <v>0</v>
      </c>
      <c r="E226" s="207"/>
    </row>
    <row r="227" spans="1:5" ht="27.75" hidden="1" thickBot="1" x14ac:dyDescent="0.4">
      <c r="A227" s="1183" t="s">
        <v>0</v>
      </c>
      <c r="B227" s="1194"/>
      <c r="C227" s="1173">
        <f>SUM(C225:C226)</f>
        <v>45200</v>
      </c>
      <c r="D227" s="1191">
        <f>SUM(D225:D226)</f>
        <v>0</v>
      </c>
      <c r="E227" s="125"/>
    </row>
    <row r="228" spans="1:5" ht="24" hidden="1" customHeight="1" x14ac:dyDescent="0.4">
      <c r="A228" s="1190" t="s">
        <v>177</v>
      </c>
      <c r="B228" s="1195"/>
      <c r="C228" s="1198" t="e">
        <f>[2]калькуляция!$B$110</f>
        <v>#REF!</v>
      </c>
      <c r="D228" s="1177"/>
      <c r="E228" s="133"/>
    </row>
    <row r="229" spans="1:5" ht="24" hidden="1" customHeight="1" thickBot="1" x14ac:dyDescent="0.4">
      <c r="A229" s="1190"/>
      <c r="B229" s="1199"/>
      <c r="C229" s="1198">
        <f>[2]калькуляция!$F$110</f>
        <v>2.4808500000000002</v>
      </c>
      <c r="D229" s="1177">
        <f>[2]калькуляция!$G$110</f>
        <v>0.33300000000000002</v>
      </c>
      <c r="E229" s="133"/>
    </row>
    <row r="230" spans="1:5" ht="24" hidden="1" customHeight="1" x14ac:dyDescent="0.4">
      <c r="A230" s="1190" t="s">
        <v>176</v>
      </c>
      <c r="B230" s="1196"/>
      <c r="C230" s="1198" t="e">
        <f>[2]калькуляция!$B$116</f>
        <v>#REF!</v>
      </c>
      <c r="D230" s="1177"/>
      <c r="E230" s="133"/>
    </row>
    <row r="231" spans="1:5" ht="24" hidden="1" customHeight="1" thickBot="1" x14ac:dyDescent="0.4">
      <c r="A231" s="1190"/>
      <c r="B231" s="1200"/>
      <c r="C231" s="1198" t="e">
        <f>[2]калькуляция!$F$116</f>
        <v>#REF!</v>
      </c>
      <c r="D231" s="1177" t="e">
        <f>[2]калькуляция!$G$116</f>
        <v>#REF!</v>
      </c>
      <c r="E231" s="133"/>
    </row>
    <row r="232" spans="1:5" ht="27.75" x14ac:dyDescent="0.4">
      <c r="A232" s="1190" t="s">
        <v>175</v>
      </c>
      <c r="B232" s="1179">
        <f>C232*$B$15</f>
        <v>150300</v>
      </c>
      <c r="C232" s="1172">
        <v>15.03</v>
      </c>
      <c r="D232" s="1177"/>
      <c r="E232" s="133"/>
    </row>
    <row r="233" spans="1:5" ht="27.75" x14ac:dyDescent="0.4">
      <c r="A233" s="1180" t="s">
        <v>1</v>
      </c>
      <c r="B233" s="1181">
        <f>C233*$B$15</f>
        <v>24800</v>
      </c>
      <c r="C233" s="1172">
        <f>[15]ИРТ!H138</f>
        <v>2.48</v>
      </c>
      <c r="D233" s="1201">
        <f>[15]ИРТ!I138</f>
        <v>0.21</v>
      </c>
      <c r="E233" s="206"/>
    </row>
    <row r="234" spans="1:5" ht="32.25" customHeight="1" thickBot="1" x14ac:dyDescent="0.45">
      <c r="A234" s="1183" t="s">
        <v>0</v>
      </c>
      <c r="B234" s="1184">
        <f>C234*$B$15</f>
        <v>175099.99999999997</v>
      </c>
      <c r="C234" s="1173">
        <f>SUM(C232:C233)</f>
        <v>17.509999999999998</v>
      </c>
      <c r="D234" s="1191">
        <f>SUM(D232:D233)</f>
        <v>0.21</v>
      </c>
      <c r="E234" s="125"/>
    </row>
    <row r="235" spans="1:5" ht="28.5" hidden="1" thickBot="1" x14ac:dyDescent="0.4">
      <c r="A235" s="1187" t="s">
        <v>174</v>
      </c>
      <c r="B235" s="1192"/>
      <c r="C235" s="1188">
        <v>37650</v>
      </c>
      <c r="D235" s="1177"/>
      <c r="E235" s="133"/>
    </row>
    <row r="236" spans="1:5" ht="28.5" hidden="1" thickBot="1" x14ac:dyDescent="0.45">
      <c r="A236" s="1180" t="s">
        <v>1</v>
      </c>
      <c r="B236" s="1193"/>
      <c r="C236" s="1188">
        <f>[15]ИРТ!H149</f>
        <v>0</v>
      </c>
      <c r="D236" s="1189">
        <f>[15]ИРТ!I149</f>
        <v>0</v>
      </c>
      <c r="E236" s="207"/>
    </row>
    <row r="237" spans="1:5" ht="27.75" hidden="1" thickBot="1" x14ac:dyDescent="0.4">
      <c r="A237" s="1183" t="s">
        <v>0</v>
      </c>
      <c r="B237" s="1194"/>
      <c r="C237" s="1173">
        <f>SUM(C235:C236)</f>
        <v>37650</v>
      </c>
      <c r="D237" s="1191">
        <f>SUM(D235:D236)</f>
        <v>0</v>
      </c>
      <c r="E237" s="125"/>
    </row>
    <row r="238" spans="1:5" ht="28.5" hidden="1" thickBot="1" x14ac:dyDescent="0.4">
      <c r="A238" s="1187" t="s">
        <v>173</v>
      </c>
      <c r="B238" s="1197"/>
      <c r="C238" s="1188">
        <v>45200</v>
      </c>
      <c r="D238" s="1177"/>
      <c r="E238" s="133"/>
    </row>
    <row r="239" spans="1:5" ht="28.5" hidden="1" thickBot="1" x14ac:dyDescent="0.45">
      <c r="A239" s="1180" t="s">
        <v>1</v>
      </c>
      <c r="B239" s="1193"/>
      <c r="C239" s="1188">
        <f>[15]ИРТ!H159</f>
        <v>0</v>
      </c>
      <c r="D239" s="1189">
        <f>[15]ИРТ!I159</f>
        <v>0</v>
      </c>
      <c r="E239" s="207"/>
    </row>
    <row r="240" spans="1:5" ht="27.75" hidden="1" thickBot="1" x14ac:dyDescent="0.4">
      <c r="A240" s="1183" t="s">
        <v>0</v>
      </c>
      <c r="B240" s="1202"/>
      <c r="C240" s="1173">
        <f>SUM(C238:C239)</f>
        <v>45200</v>
      </c>
      <c r="D240" s="1191">
        <f>SUM(D238:D239)</f>
        <v>0</v>
      </c>
      <c r="E240" s="125"/>
    </row>
    <row r="241" spans="1:5" ht="27.75" x14ac:dyDescent="0.4">
      <c r="A241" s="1190" t="s">
        <v>172</v>
      </c>
      <c r="B241" s="1179">
        <f>C241*$B$15</f>
        <v>64200</v>
      </c>
      <c r="C241" s="1172">
        <v>6.42</v>
      </c>
      <c r="D241" s="1177"/>
      <c r="E241" s="133"/>
    </row>
    <row r="242" spans="1:5" ht="27.75" x14ac:dyDescent="0.4">
      <c r="A242" s="1180" t="s">
        <v>1</v>
      </c>
      <c r="B242" s="1181">
        <f>C242*$B$15</f>
        <v>200</v>
      </c>
      <c r="C242" s="1172">
        <f>[15]ИРТ!H179</f>
        <v>0.02</v>
      </c>
      <c r="D242" s="1201">
        <f>[15]ИРТ!I179</f>
        <v>0</v>
      </c>
      <c r="E242" s="206"/>
    </row>
    <row r="243" spans="1:5" ht="28.5" thickBot="1" x14ac:dyDescent="0.45">
      <c r="A243" s="1183" t="s">
        <v>0</v>
      </c>
      <c r="B243" s="1184">
        <f>C243*$B$15</f>
        <v>64399.999999999993</v>
      </c>
      <c r="C243" s="1173">
        <f>SUM(C241:C242)</f>
        <v>6.4399999999999995</v>
      </c>
      <c r="D243" s="1191">
        <f>SUM(D241:D242)</f>
        <v>0</v>
      </c>
      <c r="E243" s="125"/>
    </row>
  </sheetData>
  <mergeCells count="7">
    <mergeCell ref="A13:A14"/>
    <mergeCell ref="A9:D9"/>
    <mergeCell ref="A10:D10"/>
    <mergeCell ref="A11:D11"/>
    <mergeCell ref="D13:D14"/>
    <mergeCell ref="B13:B14"/>
    <mergeCell ref="C13:C14"/>
  </mergeCells>
  <printOptions horizontalCentered="1"/>
  <pageMargins left="0.23622047244094491" right="0.23622047244094491" top="0.11811023622047245" bottom="0" header="0.31496062992125984" footer="0.23622047244094491"/>
  <pageSetup paperSize="9" scale="17" orientation="portrait" horizontalDpi="120" verticalDpi="144" r:id="rId1"/>
  <headerFooter alignWithMargins="0"/>
  <rowBreaks count="4" manualBreakCount="4">
    <brk id="71" max="2" man="1"/>
    <brk id="105" max="2" man="1"/>
    <brk id="151" max="2" man="1"/>
    <brk id="197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0622B-5A77-4881-B666-F308D47B0E4E}">
  <sheetPr>
    <tabColor theme="0" tint="-0.249977111117893"/>
    <pageSetUpPr fitToPage="1"/>
  </sheetPr>
  <dimension ref="A1:J776"/>
  <sheetViews>
    <sheetView zoomScale="73" zoomScaleNormal="73" zoomScaleSheetLayoutView="100" workbookViewId="0">
      <selection sqref="A1:F776"/>
    </sheetView>
  </sheetViews>
  <sheetFormatPr defaultRowHeight="19.5" x14ac:dyDescent="0.35"/>
  <cols>
    <col min="1" max="1" width="88.85546875" customWidth="1"/>
    <col min="2" max="2" width="0.140625" style="287" customWidth="1"/>
    <col min="3" max="3" width="19.42578125" style="2" customWidth="1"/>
    <col min="4" max="4" width="10.42578125" customWidth="1"/>
    <col min="5" max="5" width="10.5703125" style="1" customWidth="1"/>
    <col min="6" max="6" width="9.85546875" bestFit="1" customWidth="1"/>
    <col min="257" max="257" width="88.85546875" customWidth="1"/>
    <col min="258" max="258" width="0.140625" customWidth="1"/>
    <col min="259" max="259" width="19.42578125" customWidth="1"/>
    <col min="260" max="260" width="10.42578125" customWidth="1"/>
    <col min="261" max="261" width="10.5703125" customWidth="1"/>
    <col min="262" max="262" width="9.85546875" bestFit="1" customWidth="1"/>
    <col min="513" max="513" width="88.85546875" customWidth="1"/>
    <col min="514" max="514" width="0.140625" customWidth="1"/>
    <col min="515" max="515" width="19.42578125" customWidth="1"/>
    <col min="516" max="516" width="10.42578125" customWidth="1"/>
    <col min="517" max="517" width="10.5703125" customWidth="1"/>
    <col min="518" max="518" width="9.85546875" bestFit="1" customWidth="1"/>
    <col min="769" max="769" width="88.85546875" customWidth="1"/>
    <col min="770" max="770" width="0.140625" customWidth="1"/>
    <col min="771" max="771" width="19.42578125" customWidth="1"/>
    <col min="772" max="772" width="10.42578125" customWidth="1"/>
    <col min="773" max="773" width="10.5703125" customWidth="1"/>
    <col min="774" max="774" width="9.85546875" bestFit="1" customWidth="1"/>
    <col min="1025" max="1025" width="88.85546875" customWidth="1"/>
    <col min="1026" max="1026" width="0.140625" customWidth="1"/>
    <col min="1027" max="1027" width="19.42578125" customWidth="1"/>
    <col min="1028" max="1028" width="10.42578125" customWidth="1"/>
    <col min="1029" max="1029" width="10.5703125" customWidth="1"/>
    <col min="1030" max="1030" width="9.85546875" bestFit="1" customWidth="1"/>
    <col min="1281" max="1281" width="88.85546875" customWidth="1"/>
    <col min="1282" max="1282" width="0.140625" customWidth="1"/>
    <col min="1283" max="1283" width="19.42578125" customWidth="1"/>
    <col min="1284" max="1284" width="10.42578125" customWidth="1"/>
    <col min="1285" max="1285" width="10.5703125" customWidth="1"/>
    <col min="1286" max="1286" width="9.85546875" bestFit="1" customWidth="1"/>
    <col min="1537" max="1537" width="88.85546875" customWidth="1"/>
    <col min="1538" max="1538" width="0.140625" customWidth="1"/>
    <col min="1539" max="1539" width="19.42578125" customWidth="1"/>
    <col min="1540" max="1540" width="10.42578125" customWidth="1"/>
    <col min="1541" max="1541" width="10.5703125" customWidth="1"/>
    <col min="1542" max="1542" width="9.85546875" bestFit="1" customWidth="1"/>
    <col min="1793" max="1793" width="88.85546875" customWidth="1"/>
    <col min="1794" max="1794" width="0.140625" customWidth="1"/>
    <col min="1795" max="1795" width="19.42578125" customWidth="1"/>
    <col min="1796" max="1796" width="10.42578125" customWidth="1"/>
    <col min="1797" max="1797" width="10.5703125" customWidth="1"/>
    <col min="1798" max="1798" width="9.85546875" bestFit="1" customWidth="1"/>
    <col min="2049" max="2049" width="88.85546875" customWidth="1"/>
    <col min="2050" max="2050" width="0.140625" customWidth="1"/>
    <col min="2051" max="2051" width="19.42578125" customWidth="1"/>
    <col min="2052" max="2052" width="10.42578125" customWidth="1"/>
    <col min="2053" max="2053" width="10.5703125" customWidth="1"/>
    <col min="2054" max="2054" width="9.85546875" bestFit="1" customWidth="1"/>
    <col min="2305" max="2305" width="88.85546875" customWidth="1"/>
    <col min="2306" max="2306" width="0.140625" customWidth="1"/>
    <col min="2307" max="2307" width="19.42578125" customWidth="1"/>
    <col min="2308" max="2308" width="10.42578125" customWidth="1"/>
    <col min="2309" max="2309" width="10.5703125" customWidth="1"/>
    <col min="2310" max="2310" width="9.85546875" bestFit="1" customWidth="1"/>
    <col min="2561" max="2561" width="88.85546875" customWidth="1"/>
    <col min="2562" max="2562" width="0.140625" customWidth="1"/>
    <col min="2563" max="2563" width="19.42578125" customWidth="1"/>
    <col min="2564" max="2564" width="10.42578125" customWidth="1"/>
    <col min="2565" max="2565" width="10.5703125" customWidth="1"/>
    <col min="2566" max="2566" width="9.85546875" bestFit="1" customWidth="1"/>
    <col min="2817" max="2817" width="88.85546875" customWidth="1"/>
    <col min="2818" max="2818" width="0.140625" customWidth="1"/>
    <col min="2819" max="2819" width="19.42578125" customWidth="1"/>
    <col min="2820" max="2820" width="10.42578125" customWidth="1"/>
    <col min="2821" max="2821" width="10.5703125" customWidth="1"/>
    <col min="2822" max="2822" width="9.85546875" bestFit="1" customWidth="1"/>
    <col min="3073" max="3073" width="88.85546875" customWidth="1"/>
    <col min="3074" max="3074" width="0.140625" customWidth="1"/>
    <col min="3075" max="3075" width="19.42578125" customWidth="1"/>
    <col min="3076" max="3076" width="10.42578125" customWidth="1"/>
    <col min="3077" max="3077" width="10.5703125" customWidth="1"/>
    <col min="3078" max="3078" width="9.85546875" bestFit="1" customWidth="1"/>
    <col min="3329" max="3329" width="88.85546875" customWidth="1"/>
    <col min="3330" max="3330" width="0.140625" customWidth="1"/>
    <col min="3331" max="3331" width="19.42578125" customWidth="1"/>
    <col min="3332" max="3332" width="10.42578125" customWidth="1"/>
    <col min="3333" max="3333" width="10.5703125" customWidth="1"/>
    <col min="3334" max="3334" width="9.85546875" bestFit="1" customWidth="1"/>
    <col min="3585" max="3585" width="88.85546875" customWidth="1"/>
    <col min="3586" max="3586" width="0.140625" customWidth="1"/>
    <col min="3587" max="3587" width="19.42578125" customWidth="1"/>
    <col min="3588" max="3588" width="10.42578125" customWidth="1"/>
    <col min="3589" max="3589" width="10.5703125" customWidth="1"/>
    <col min="3590" max="3590" width="9.85546875" bestFit="1" customWidth="1"/>
    <col min="3841" max="3841" width="88.85546875" customWidth="1"/>
    <col min="3842" max="3842" width="0.140625" customWidth="1"/>
    <col min="3843" max="3843" width="19.42578125" customWidth="1"/>
    <col min="3844" max="3844" width="10.42578125" customWidth="1"/>
    <col min="3845" max="3845" width="10.5703125" customWidth="1"/>
    <col min="3846" max="3846" width="9.85546875" bestFit="1" customWidth="1"/>
    <col min="4097" max="4097" width="88.85546875" customWidth="1"/>
    <col min="4098" max="4098" width="0.140625" customWidth="1"/>
    <col min="4099" max="4099" width="19.42578125" customWidth="1"/>
    <col min="4100" max="4100" width="10.42578125" customWidth="1"/>
    <col min="4101" max="4101" width="10.5703125" customWidth="1"/>
    <col min="4102" max="4102" width="9.85546875" bestFit="1" customWidth="1"/>
    <col min="4353" max="4353" width="88.85546875" customWidth="1"/>
    <col min="4354" max="4354" width="0.140625" customWidth="1"/>
    <col min="4355" max="4355" width="19.42578125" customWidth="1"/>
    <col min="4356" max="4356" width="10.42578125" customWidth="1"/>
    <col min="4357" max="4357" width="10.5703125" customWidth="1"/>
    <col min="4358" max="4358" width="9.85546875" bestFit="1" customWidth="1"/>
    <col min="4609" max="4609" width="88.85546875" customWidth="1"/>
    <col min="4610" max="4610" width="0.140625" customWidth="1"/>
    <col min="4611" max="4611" width="19.42578125" customWidth="1"/>
    <col min="4612" max="4612" width="10.42578125" customWidth="1"/>
    <col min="4613" max="4613" width="10.5703125" customWidth="1"/>
    <col min="4614" max="4614" width="9.85546875" bestFit="1" customWidth="1"/>
    <col min="4865" max="4865" width="88.85546875" customWidth="1"/>
    <col min="4866" max="4866" width="0.140625" customWidth="1"/>
    <col min="4867" max="4867" width="19.42578125" customWidth="1"/>
    <col min="4868" max="4868" width="10.42578125" customWidth="1"/>
    <col min="4869" max="4869" width="10.5703125" customWidth="1"/>
    <col min="4870" max="4870" width="9.85546875" bestFit="1" customWidth="1"/>
    <col min="5121" max="5121" width="88.85546875" customWidth="1"/>
    <col min="5122" max="5122" width="0.140625" customWidth="1"/>
    <col min="5123" max="5123" width="19.42578125" customWidth="1"/>
    <col min="5124" max="5124" width="10.42578125" customWidth="1"/>
    <col min="5125" max="5125" width="10.5703125" customWidth="1"/>
    <col min="5126" max="5126" width="9.85546875" bestFit="1" customWidth="1"/>
    <col min="5377" max="5377" width="88.85546875" customWidth="1"/>
    <col min="5378" max="5378" width="0.140625" customWidth="1"/>
    <col min="5379" max="5379" width="19.42578125" customWidth="1"/>
    <col min="5380" max="5380" width="10.42578125" customWidth="1"/>
    <col min="5381" max="5381" width="10.5703125" customWidth="1"/>
    <col min="5382" max="5382" width="9.85546875" bestFit="1" customWidth="1"/>
    <col min="5633" max="5633" width="88.85546875" customWidth="1"/>
    <col min="5634" max="5634" width="0.140625" customWidth="1"/>
    <col min="5635" max="5635" width="19.42578125" customWidth="1"/>
    <col min="5636" max="5636" width="10.42578125" customWidth="1"/>
    <col min="5637" max="5637" width="10.5703125" customWidth="1"/>
    <col min="5638" max="5638" width="9.85546875" bestFit="1" customWidth="1"/>
    <col min="5889" max="5889" width="88.85546875" customWidth="1"/>
    <col min="5890" max="5890" width="0.140625" customWidth="1"/>
    <col min="5891" max="5891" width="19.42578125" customWidth="1"/>
    <col min="5892" max="5892" width="10.42578125" customWidth="1"/>
    <col min="5893" max="5893" width="10.5703125" customWidth="1"/>
    <col min="5894" max="5894" width="9.85546875" bestFit="1" customWidth="1"/>
    <col min="6145" max="6145" width="88.85546875" customWidth="1"/>
    <col min="6146" max="6146" width="0.140625" customWidth="1"/>
    <col min="6147" max="6147" width="19.42578125" customWidth="1"/>
    <col min="6148" max="6148" width="10.42578125" customWidth="1"/>
    <col min="6149" max="6149" width="10.5703125" customWidth="1"/>
    <col min="6150" max="6150" width="9.85546875" bestFit="1" customWidth="1"/>
    <col min="6401" max="6401" width="88.85546875" customWidth="1"/>
    <col min="6402" max="6402" width="0.140625" customWidth="1"/>
    <col min="6403" max="6403" width="19.42578125" customWidth="1"/>
    <col min="6404" max="6404" width="10.42578125" customWidth="1"/>
    <col min="6405" max="6405" width="10.5703125" customWidth="1"/>
    <col min="6406" max="6406" width="9.85546875" bestFit="1" customWidth="1"/>
    <col min="6657" max="6657" width="88.85546875" customWidth="1"/>
    <col min="6658" max="6658" width="0.140625" customWidth="1"/>
    <col min="6659" max="6659" width="19.42578125" customWidth="1"/>
    <col min="6660" max="6660" width="10.42578125" customWidth="1"/>
    <col min="6661" max="6661" width="10.5703125" customWidth="1"/>
    <col min="6662" max="6662" width="9.85546875" bestFit="1" customWidth="1"/>
    <col min="6913" max="6913" width="88.85546875" customWidth="1"/>
    <col min="6914" max="6914" width="0.140625" customWidth="1"/>
    <col min="6915" max="6915" width="19.42578125" customWidth="1"/>
    <col min="6916" max="6916" width="10.42578125" customWidth="1"/>
    <col min="6917" max="6917" width="10.5703125" customWidth="1"/>
    <col min="6918" max="6918" width="9.85546875" bestFit="1" customWidth="1"/>
    <col min="7169" max="7169" width="88.85546875" customWidth="1"/>
    <col min="7170" max="7170" width="0.140625" customWidth="1"/>
    <col min="7171" max="7171" width="19.42578125" customWidth="1"/>
    <col min="7172" max="7172" width="10.42578125" customWidth="1"/>
    <col min="7173" max="7173" width="10.5703125" customWidth="1"/>
    <col min="7174" max="7174" width="9.85546875" bestFit="1" customWidth="1"/>
    <col min="7425" max="7425" width="88.85546875" customWidth="1"/>
    <col min="7426" max="7426" width="0.140625" customWidth="1"/>
    <col min="7427" max="7427" width="19.42578125" customWidth="1"/>
    <col min="7428" max="7428" width="10.42578125" customWidth="1"/>
    <col min="7429" max="7429" width="10.5703125" customWidth="1"/>
    <col min="7430" max="7430" width="9.85546875" bestFit="1" customWidth="1"/>
    <col min="7681" max="7681" width="88.85546875" customWidth="1"/>
    <col min="7682" max="7682" width="0.140625" customWidth="1"/>
    <col min="7683" max="7683" width="19.42578125" customWidth="1"/>
    <col min="7684" max="7684" width="10.42578125" customWidth="1"/>
    <col min="7685" max="7685" width="10.5703125" customWidth="1"/>
    <col min="7686" max="7686" width="9.85546875" bestFit="1" customWidth="1"/>
    <col min="7937" max="7937" width="88.85546875" customWidth="1"/>
    <col min="7938" max="7938" width="0.140625" customWidth="1"/>
    <col min="7939" max="7939" width="19.42578125" customWidth="1"/>
    <col min="7940" max="7940" width="10.42578125" customWidth="1"/>
    <col min="7941" max="7941" width="10.5703125" customWidth="1"/>
    <col min="7942" max="7942" width="9.85546875" bestFit="1" customWidth="1"/>
    <col min="8193" max="8193" width="88.85546875" customWidth="1"/>
    <col min="8194" max="8194" width="0.140625" customWidth="1"/>
    <col min="8195" max="8195" width="19.42578125" customWidth="1"/>
    <col min="8196" max="8196" width="10.42578125" customWidth="1"/>
    <col min="8197" max="8197" width="10.5703125" customWidth="1"/>
    <col min="8198" max="8198" width="9.85546875" bestFit="1" customWidth="1"/>
    <col min="8449" max="8449" width="88.85546875" customWidth="1"/>
    <col min="8450" max="8450" width="0.140625" customWidth="1"/>
    <col min="8451" max="8451" width="19.42578125" customWidth="1"/>
    <col min="8452" max="8452" width="10.42578125" customWidth="1"/>
    <col min="8453" max="8453" width="10.5703125" customWidth="1"/>
    <col min="8454" max="8454" width="9.85546875" bestFit="1" customWidth="1"/>
    <col min="8705" max="8705" width="88.85546875" customWidth="1"/>
    <col min="8706" max="8706" width="0.140625" customWidth="1"/>
    <col min="8707" max="8707" width="19.42578125" customWidth="1"/>
    <col min="8708" max="8708" width="10.42578125" customWidth="1"/>
    <col min="8709" max="8709" width="10.5703125" customWidth="1"/>
    <col min="8710" max="8710" width="9.85546875" bestFit="1" customWidth="1"/>
    <col min="8961" max="8961" width="88.85546875" customWidth="1"/>
    <col min="8962" max="8962" width="0.140625" customWidth="1"/>
    <col min="8963" max="8963" width="19.42578125" customWidth="1"/>
    <col min="8964" max="8964" width="10.42578125" customWidth="1"/>
    <col min="8965" max="8965" width="10.5703125" customWidth="1"/>
    <col min="8966" max="8966" width="9.85546875" bestFit="1" customWidth="1"/>
    <col min="9217" max="9217" width="88.85546875" customWidth="1"/>
    <col min="9218" max="9218" width="0.140625" customWidth="1"/>
    <col min="9219" max="9219" width="19.42578125" customWidth="1"/>
    <col min="9220" max="9220" width="10.42578125" customWidth="1"/>
    <col min="9221" max="9221" width="10.5703125" customWidth="1"/>
    <col min="9222" max="9222" width="9.85546875" bestFit="1" customWidth="1"/>
    <col min="9473" max="9473" width="88.85546875" customWidth="1"/>
    <col min="9474" max="9474" width="0.140625" customWidth="1"/>
    <col min="9475" max="9475" width="19.42578125" customWidth="1"/>
    <col min="9476" max="9476" width="10.42578125" customWidth="1"/>
    <col min="9477" max="9477" width="10.5703125" customWidth="1"/>
    <col min="9478" max="9478" width="9.85546875" bestFit="1" customWidth="1"/>
    <col min="9729" max="9729" width="88.85546875" customWidth="1"/>
    <col min="9730" max="9730" width="0.140625" customWidth="1"/>
    <col min="9731" max="9731" width="19.42578125" customWidth="1"/>
    <col min="9732" max="9732" width="10.42578125" customWidth="1"/>
    <col min="9733" max="9733" width="10.5703125" customWidth="1"/>
    <col min="9734" max="9734" width="9.85546875" bestFit="1" customWidth="1"/>
    <col min="9985" max="9985" width="88.85546875" customWidth="1"/>
    <col min="9986" max="9986" width="0.140625" customWidth="1"/>
    <col min="9987" max="9987" width="19.42578125" customWidth="1"/>
    <col min="9988" max="9988" width="10.42578125" customWidth="1"/>
    <col min="9989" max="9989" width="10.5703125" customWidth="1"/>
    <col min="9990" max="9990" width="9.85546875" bestFit="1" customWidth="1"/>
    <col min="10241" max="10241" width="88.85546875" customWidth="1"/>
    <col min="10242" max="10242" width="0.140625" customWidth="1"/>
    <col min="10243" max="10243" width="19.42578125" customWidth="1"/>
    <col min="10244" max="10244" width="10.42578125" customWidth="1"/>
    <col min="10245" max="10245" width="10.5703125" customWidth="1"/>
    <col min="10246" max="10246" width="9.85546875" bestFit="1" customWidth="1"/>
    <col min="10497" max="10497" width="88.85546875" customWidth="1"/>
    <col min="10498" max="10498" width="0.140625" customWidth="1"/>
    <col min="10499" max="10499" width="19.42578125" customWidth="1"/>
    <col min="10500" max="10500" width="10.42578125" customWidth="1"/>
    <col min="10501" max="10501" width="10.5703125" customWidth="1"/>
    <col min="10502" max="10502" width="9.85546875" bestFit="1" customWidth="1"/>
    <col min="10753" max="10753" width="88.85546875" customWidth="1"/>
    <col min="10754" max="10754" width="0.140625" customWidth="1"/>
    <col min="10755" max="10755" width="19.42578125" customWidth="1"/>
    <col min="10756" max="10756" width="10.42578125" customWidth="1"/>
    <col min="10757" max="10757" width="10.5703125" customWidth="1"/>
    <col min="10758" max="10758" width="9.85546875" bestFit="1" customWidth="1"/>
    <col min="11009" max="11009" width="88.85546875" customWidth="1"/>
    <col min="11010" max="11010" width="0.140625" customWidth="1"/>
    <col min="11011" max="11011" width="19.42578125" customWidth="1"/>
    <col min="11012" max="11012" width="10.42578125" customWidth="1"/>
    <col min="11013" max="11013" width="10.5703125" customWidth="1"/>
    <col min="11014" max="11014" width="9.85546875" bestFit="1" customWidth="1"/>
    <col min="11265" max="11265" width="88.85546875" customWidth="1"/>
    <col min="11266" max="11266" width="0.140625" customWidth="1"/>
    <col min="11267" max="11267" width="19.42578125" customWidth="1"/>
    <col min="11268" max="11268" width="10.42578125" customWidth="1"/>
    <col min="11269" max="11269" width="10.5703125" customWidth="1"/>
    <col min="11270" max="11270" width="9.85546875" bestFit="1" customWidth="1"/>
    <col min="11521" max="11521" width="88.85546875" customWidth="1"/>
    <col min="11522" max="11522" width="0.140625" customWidth="1"/>
    <col min="11523" max="11523" width="19.42578125" customWidth="1"/>
    <col min="11524" max="11524" width="10.42578125" customWidth="1"/>
    <col min="11525" max="11525" width="10.5703125" customWidth="1"/>
    <col min="11526" max="11526" width="9.85546875" bestFit="1" customWidth="1"/>
    <col min="11777" max="11777" width="88.85546875" customWidth="1"/>
    <col min="11778" max="11778" width="0.140625" customWidth="1"/>
    <col min="11779" max="11779" width="19.42578125" customWidth="1"/>
    <col min="11780" max="11780" width="10.42578125" customWidth="1"/>
    <col min="11781" max="11781" width="10.5703125" customWidth="1"/>
    <col min="11782" max="11782" width="9.85546875" bestFit="1" customWidth="1"/>
    <col min="12033" max="12033" width="88.85546875" customWidth="1"/>
    <col min="12034" max="12034" width="0.140625" customWidth="1"/>
    <col min="12035" max="12035" width="19.42578125" customWidth="1"/>
    <col min="12036" max="12036" width="10.42578125" customWidth="1"/>
    <col min="12037" max="12037" width="10.5703125" customWidth="1"/>
    <col min="12038" max="12038" width="9.85546875" bestFit="1" customWidth="1"/>
    <col min="12289" max="12289" width="88.85546875" customWidth="1"/>
    <col min="12290" max="12290" width="0.140625" customWidth="1"/>
    <col min="12291" max="12291" width="19.42578125" customWidth="1"/>
    <col min="12292" max="12292" width="10.42578125" customWidth="1"/>
    <col min="12293" max="12293" width="10.5703125" customWidth="1"/>
    <col min="12294" max="12294" width="9.85546875" bestFit="1" customWidth="1"/>
    <col min="12545" max="12545" width="88.85546875" customWidth="1"/>
    <col min="12546" max="12546" width="0.140625" customWidth="1"/>
    <col min="12547" max="12547" width="19.42578125" customWidth="1"/>
    <col min="12548" max="12548" width="10.42578125" customWidth="1"/>
    <col min="12549" max="12549" width="10.5703125" customWidth="1"/>
    <col min="12550" max="12550" width="9.85546875" bestFit="1" customWidth="1"/>
    <col min="12801" max="12801" width="88.85546875" customWidth="1"/>
    <col min="12802" max="12802" width="0.140625" customWidth="1"/>
    <col min="12803" max="12803" width="19.42578125" customWidth="1"/>
    <col min="12804" max="12804" width="10.42578125" customWidth="1"/>
    <col min="12805" max="12805" width="10.5703125" customWidth="1"/>
    <col min="12806" max="12806" width="9.85546875" bestFit="1" customWidth="1"/>
    <col min="13057" max="13057" width="88.85546875" customWidth="1"/>
    <col min="13058" max="13058" width="0.140625" customWidth="1"/>
    <col min="13059" max="13059" width="19.42578125" customWidth="1"/>
    <col min="13060" max="13060" width="10.42578125" customWidth="1"/>
    <col min="13061" max="13061" width="10.5703125" customWidth="1"/>
    <col min="13062" max="13062" width="9.85546875" bestFit="1" customWidth="1"/>
    <col min="13313" max="13313" width="88.85546875" customWidth="1"/>
    <col min="13314" max="13314" width="0.140625" customWidth="1"/>
    <col min="13315" max="13315" width="19.42578125" customWidth="1"/>
    <col min="13316" max="13316" width="10.42578125" customWidth="1"/>
    <col min="13317" max="13317" width="10.5703125" customWidth="1"/>
    <col min="13318" max="13318" width="9.85546875" bestFit="1" customWidth="1"/>
    <col min="13569" max="13569" width="88.85546875" customWidth="1"/>
    <col min="13570" max="13570" width="0.140625" customWidth="1"/>
    <col min="13571" max="13571" width="19.42578125" customWidth="1"/>
    <col min="13572" max="13572" width="10.42578125" customWidth="1"/>
    <col min="13573" max="13573" width="10.5703125" customWidth="1"/>
    <col min="13574" max="13574" width="9.85546875" bestFit="1" customWidth="1"/>
    <col min="13825" max="13825" width="88.85546875" customWidth="1"/>
    <col min="13826" max="13826" width="0.140625" customWidth="1"/>
    <col min="13827" max="13827" width="19.42578125" customWidth="1"/>
    <col min="13828" max="13828" width="10.42578125" customWidth="1"/>
    <col min="13829" max="13829" width="10.5703125" customWidth="1"/>
    <col min="13830" max="13830" width="9.85546875" bestFit="1" customWidth="1"/>
    <col min="14081" max="14081" width="88.85546875" customWidth="1"/>
    <col min="14082" max="14082" width="0.140625" customWidth="1"/>
    <col min="14083" max="14083" width="19.42578125" customWidth="1"/>
    <col min="14084" max="14084" width="10.42578125" customWidth="1"/>
    <col min="14085" max="14085" width="10.5703125" customWidth="1"/>
    <col min="14086" max="14086" width="9.85546875" bestFit="1" customWidth="1"/>
    <col min="14337" max="14337" width="88.85546875" customWidth="1"/>
    <col min="14338" max="14338" width="0.140625" customWidth="1"/>
    <col min="14339" max="14339" width="19.42578125" customWidth="1"/>
    <col min="14340" max="14340" width="10.42578125" customWidth="1"/>
    <col min="14341" max="14341" width="10.5703125" customWidth="1"/>
    <col min="14342" max="14342" width="9.85546875" bestFit="1" customWidth="1"/>
    <col min="14593" max="14593" width="88.85546875" customWidth="1"/>
    <col min="14594" max="14594" width="0.140625" customWidth="1"/>
    <col min="14595" max="14595" width="19.42578125" customWidth="1"/>
    <col min="14596" max="14596" width="10.42578125" customWidth="1"/>
    <col min="14597" max="14597" width="10.5703125" customWidth="1"/>
    <col min="14598" max="14598" width="9.85546875" bestFit="1" customWidth="1"/>
    <col min="14849" max="14849" width="88.85546875" customWidth="1"/>
    <col min="14850" max="14850" width="0.140625" customWidth="1"/>
    <col min="14851" max="14851" width="19.42578125" customWidth="1"/>
    <col min="14852" max="14852" width="10.42578125" customWidth="1"/>
    <col min="14853" max="14853" width="10.5703125" customWidth="1"/>
    <col min="14854" max="14854" width="9.85546875" bestFit="1" customWidth="1"/>
    <col min="15105" max="15105" width="88.85546875" customWidth="1"/>
    <col min="15106" max="15106" width="0.140625" customWidth="1"/>
    <col min="15107" max="15107" width="19.42578125" customWidth="1"/>
    <col min="15108" max="15108" width="10.42578125" customWidth="1"/>
    <col min="15109" max="15109" width="10.5703125" customWidth="1"/>
    <col min="15110" max="15110" width="9.85546875" bestFit="1" customWidth="1"/>
    <col min="15361" max="15361" width="88.85546875" customWidth="1"/>
    <col min="15362" max="15362" width="0.140625" customWidth="1"/>
    <col min="15363" max="15363" width="19.42578125" customWidth="1"/>
    <col min="15364" max="15364" width="10.42578125" customWidth="1"/>
    <col min="15365" max="15365" width="10.5703125" customWidth="1"/>
    <col min="15366" max="15366" width="9.85546875" bestFit="1" customWidth="1"/>
    <col min="15617" max="15617" width="88.85546875" customWidth="1"/>
    <col min="15618" max="15618" width="0.140625" customWidth="1"/>
    <col min="15619" max="15619" width="19.42578125" customWidth="1"/>
    <col min="15620" max="15620" width="10.42578125" customWidth="1"/>
    <col min="15621" max="15621" width="10.5703125" customWidth="1"/>
    <col min="15622" max="15622" width="9.85546875" bestFit="1" customWidth="1"/>
    <col min="15873" max="15873" width="88.85546875" customWidth="1"/>
    <col min="15874" max="15874" width="0.140625" customWidth="1"/>
    <col min="15875" max="15875" width="19.42578125" customWidth="1"/>
    <col min="15876" max="15876" width="10.42578125" customWidth="1"/>
    <col min="15877" max="15877" width="10.5703125" customWidth="1"/>
    <col min="15878" max="15878" width="9.85546875" bestFit="1" customWidth="1"/>
    <col min="16129" max="16129" width="88.85546875" customWidth="1"/>
    <col min="16130" max="16130" width="0.140625" customWidth="1"/>
    <col min="16131" max="16131" width="19.42578125" customWidth="1"/>
    <col min="16132" max="16132" width="10.42578125" customWidth="1"/>
    <col min="16133" max="16133" width="10.5703125" customWidth="1"/>
    <col min="16134" max="16134" width="9.85546875" bestFit="1" customWidth="1"/>
  </cols>
  <sheetData>
    <row r="1" spans="1:6" ht="19.899999999999999" customHeight="1" x14ac:dyDescent="0.2">
      <c r="B1"/>
      <c r="C1"/>
      <c r="E1" s="286"/>
      <c r="F1" s="285" t="s">
        <v>279</v>
      </c>
    </row>
    <row r="2" spans="1:6" ht="19.899999999999999" customHeight="1" x14ac:dyDescent="0.3">
      <c r="A2" s="284"/>
      <c r="B2" s="284"/>
      <c r="C2" s="284"/>
      <c r="D2" s="284"/>
      <c r="E2" s="283"/>
      <c r="F2" s="282" t="s">
        <v>278</v>
      </c>
    </row>
    <row r="3" spans="1:6" ht="19.899999999999999" customHeight="1" x14ac:dyDescent="0.35">
      <c r="B3" s="280"/>
      <c r="D3" s="280"/>
      <c r="F3" s="279" t="str">
        <f>'[6]белорусы 01.07.23'!D3</f>
        <v xml:space="preserve">Зам.главного врача Витебской городской </v>
      </c>
    </row>
    <row r="4" spans="1:6" ht="20.25" customHeight="1" x14ac:dyDescent="0.3">
      <c r="A4" s="280"/>
      <c r="B4" s="280"/>
      <c r="C4" s="280"/>
      <c r="D4" s="280"/>
      <c r="E4" s="279"/>
      <c r="F4" s="280" t="s">
        <v>275</v>
      </c>
    </row>
    <row r="5" spans="1:6" ht="18" x14ac:dyDescent="0.25">
      <c r="A5" s="274"/>
      <c r="B5" s="274"/>
      <c r="C5" s="274"/>
      <c r="D5" s="274"/>
      <c r="E5" s="281"/>
      <c r="F5" s="274"/>
    </row>
    <row r="6" spans="1:6" ht="21.75" customHeight="1" x14ac:dyDescent="0.3">
      <c r="A6" s="280"/>
      <c r="B6" s="280"/>
      <c r="C6" s="280"/>
      <c r="D6" s="280"/>
      <c r="E6" s="279"/>
      <c r="F6" s="280" t="str">
        <f>'[6]белорусы 01.07.23'!D6</f>
        <v>___________Е.В.Кулякин</v>
      </c>
    </row>
    <row r="7" spans="1:6" ht="11.25" customHeight="1" x14ac:dyDescent="0.35">
      <c r="A7" s="278"/>
      <c r="B7" s="278"/>
      <c r="C7" s="277"/>
      <c r="D7" s="1"/>
      <c r="F7" s="1"/>
    </row>
    <row r="8" spans="1:6" ht="23.25" x14ac:dyDescent="0.2">
      <c r="A8" s="1748" t="s">
        <v>273</v>
      </c>
      <c r="B8" s="1748"/>
      <c r="C8" s="1749"/>
      <c r="D8" s="1749"/>
      <c r="E8" s="276"/>
      <c r="F8" s="276"/>
    </row>
    <row r="9" spans="1:6" ht="20.25" x14ac:dyDescent="0.3">
      <c r="A9" s="1750" t="s">
        <v>575</v>
      </c>
      <c r="B9" s="1750"/>
      <c r="C9" s="1751"/>
      <c r="D9" s="1751"/>
      <c r="E9" s="275"/>
      <c r="F9" s="275"/>
    </row>
    <row r="10" spans="1:6" ht="20.25" x14ac:dyDescent="0.3">
      <c r="A10" s="1750" t="s">
        <v>271</v>
      </c>
      <c r="B10" s="1750"/>
      <c r="C10" s="1751"/>
      <c r="D10" s="1751"/>
      <c r="E10" s="275"/>
      <c r="F10" s="275"/>
    </row>
    <row r="11" spans="1:6" ht="15" customHeight="1" thickBot="1" x14ac:dyDescent="0.4">
      <c r="A11" s="274"/>
      <c r="B11" s="274"/>
      <c r="C11" s="273" t="s">
        <v>270</v>
      </c>
      <c r="D11" s="272"/>
      <c r="E11" s="272"/>
      <c r="F11" s="272"/>
    </row>
    <row r="12" spans="1:6" ht="15.75" customHeight="1" thickBot="1" x14ac:dyDescent="0.25">
      <c r="A12" s="1752" t="s">
        <v>269</v>
      </c>
      <c r="B12" s="1754" t="s">
        <v>268</v>
      </c>
      <c r="C12" s="1754" t="s">
        <v>558</v>
      </c>
      <c r="D12" s="1756" t="s">
        <v>267</v>
      </c>
      <c r="E12" s="1224" t="s">
        <v>266</v>
      </c>
      <c r="F12" s="1225" t="s">
        <v>265</v>
      </c>
    </row>
    <row r="13" spans="1:6" ht="59.25" customHeight="1" thickBot="1" x14ac:dyDescent="0.25">
      <c r="A13" s="1753"/>
      <c r="B13" s="1755"/>
      <c r="C13" s="1758"/>
      <c r="D13" s="1759"/>
      <c r="E13" s="1226">
        <v>0.1</v>
      </c>
      <c r="F13" s="1226">
        <v>0.2</v>
      </c>
    </row>
    <row r="14" spans="1:6" ht="21" thickBot="1" x14ac:dyDescent="0.35">
      <c r="A14" s="268">
        <v>1</v>
      </c>
      <c r="B14" s="267">
        <v>10000</v>
      </c>
      <c r="C14" s="1716">
        <v>2</v>
      </c>
      <c r="D14" s="1717">
        <v>3</v>
      </c>
      <c r="E14" s="1718"/>
      <c r="F14" s="1718"/>
    </row>
    <row r="15" spans="1:6" ht="41.25" hidden="1" customHeight="1" thickBot="1" x14ac:dyDescent="0.4">
      <c r="A15" s="262" t="s">
        <v>559</v>
      </c>
      <c r="B15" s="261"/>
      <c r="C15" s="1719"/>
      <c r="D15" s="11"/>
      <c r="E15" s="1720"/>
      <c r="F15" s="1720"/>
    </row>
    <row r="16" spans="1:6" ht="21.75" hidden="1" customHeight="1" thickBot="1" x14ac:dyDescent="0.4">
      <c r="A16" s="248" t="s">
        <v>263</v>
      </c>
      <c r="B16" s="249">
        <f>C16*$B$14</f>
        <v>84600.000000000015</v>
      </c>
      <c r="C16" s="1518">
        <v>8.4600000000000009</v>
      </c>
      <c r="D16" s="1519"/>
      <c r="E16" s="1520"/>
      <c r="F16" s="1521"/>
    </row>
    <row r="17" spans="1:6" ht="21.75" hidden="1" customHeight="1" thickBot="1" x14ac:dyDescent="0.4">
      <c r="A17" s="246" t="s">
        <v>1</v>
      </c>
      <c r="B17" s="256"/>
      <c r="C17" s="1522"/>
      <c r="D17" s="1523"/>
      <c r="E17" s="1520"/>
      <c r="F17" s="1521"/>
    </row>
    <row r="18" spans="1:6" ht="45.75" hidden="1" customHeight="1" thickBot="1" x14ac:dyDescent="0.4">
      <c r="A18" s="250" t="s">
        <v>262</v>
      </c>
      <c r="B18" s="249">
        <f>C18*$B$14</f>
        <v>81199.999999999985</v>
      </c>
      <c r="C18" s="1524">
        <v>8.1199999999999992</v>
      </c>
      <c r="D18" s="122"/>
      <c r="E18" s="1520"/>
      <c r="F18" s="1521"/>
    </row>
    <row r="19" spans="1:6" ht="21.75" hidden="1" customHeight="1" thickBot="1" x14ac:dyDescent="0.4">
      <c r="A19" s="255" t="s">
        <v>1</v>
      </c>
      <c r="B19" s="254"/>
      <c r="C19" s="1522"/>
      <c r="D19" s="1525"/>
      <c r="E19" s="1520"/>
      <c r="F19" s="1521"/>
    </row>
    <row r="20" spans="1:6" ht="21.75" hidden="1" customHeight="1" thickBot="1" x14ac:dyDescent="0.4">
      <c r="A20" s="248" t="s">
        <v>261</v>
      </c>
      <c r="B20" s="249">
        <f>C20*$B$14</f>
        <v>89900</v>
      </c>
      <c r="C20" s="1524">
        <v>8.99</v>
      </c>
      <c r="D20" s="1519"/>
      <c r="E20" s="1520"/>
      <c r="F20" s="1521"/>
    </row>
    <row r="21" spans="1:6" ht="21.75" hidden="1" customHeight="1" thickBot="1" x14ac:dyDescent="0.4">
      <c r="A21" s="246" t="s">
        <v>1</v>
      </c>
      <c r="B21" s="252" t="s">
        <v>260</v>
      </c>
      <c r="C21" s="1522"/>
      <c r="D21" s="1523"/>
      <c r="E21" s="1520"/>
      <c r="F21" s="1521"/>
    </row>
    <row r="22" spans="1:6" ht="42" hidden="1" customHeight="1" thickBot="1" x14ac:dyDescent="0.4">
      <c r="A22" s="250" t="s">
        <v>259</v>
      </c>
      <c r="B22" s="249">
        <f>C22*$B$14</f>
        <v>13899.999999999998</v>
      </c>
      <c r="C22" s="1522">
        <f>1.39</f>
        <v>1.39</v>
      </c>
      <c r="D22" s="1526">
        <f>C22/1.2*0.2</f>
        <v>0.23166666666666666</v>
      </c>
      <c r="E22" s="1527"/>
      <c r="F22" s="1528"/>
    </row>
    <row r="23" spans="1:6" ht="24" hidden="1" customHeight="1" thickBot="1" x14ac:dyDescent="0.4">
      <c r="A23" s="242" t="s">
        <v>258</v>
      </c>
      <c r="B23" s="244">
        <f t="shared" ref="B23:B33" si="0">C23*$B$14</f>
        <v>19700</v>
      </c>
      <c r="C23" s="1522">
        <f>1.97</f>
        <v>1.97</v>
      </c>
      <c r="D23" s="1526">
        <f t="shared" ref="D23:D29" si="1">C23/1.2*0.2</f>
        <v>0.32833333333333337</v>
      </c>
      <c r="E23" s="1527"/>
      <c r="F23" s="1528"/>
    </row>
    <row r="24" spans="1:6" ht="42" hidden="1" customHeight="1" thickBot="1" x14ac:dyDescent="0.4">
      <c r="A24" s="242" t="s">
        <v>257</v>
      </c>
      <c r="B24" s="244">
        <f t="shared" si="0"/>
        <v>0</v>
      </c>
      <c r="C24" s="1522"/>
      <c r="D24" s="1526">
        <f t="shared" si="1"/>
        <v>0</v>
      </c>
      <c r="E24" s="1527"/>
      <c r="F24" s="1528"/>
    </row>
    <row r="25" spans="1:6" ht="42" hidden="1" customHeight="1" thickBot="1" x14ac:dyDescent="0.4">
      <c r="A25" s="242" t="s">
        <v>256</v>
      </c>
      <c r="B25" s="244">
        <f t="shared" si="0"/>
        <v>14400</v>
      </c>
      <c r="C25" s="1522">
        <f>1.44</f>
        <v>1.44</v>
      </c>
      <c r="D25" s="1526">
        <f t="shared" si="1"/>
        <v>0.24</v>
      </c>
      <c r="E25" s="1527"/>
      <c r="F25" s="1528"/>
    </row>
    <row r="26" spans="1:6" ht="21" hidden="1" customHeight="1" thickBot="1" x14ac:dyDescent="0.4">
      <c r="A26" s="242" t="s">
        <v>255</v>
      </c>
      <c r="B26" s="244">
        <f t="shared" si="0"/>
        <v>14600</v>
      </c>
      <c r="C26" s="1522">
        <f>1.46</f>
        <v>1.46</v>
      </c>
      <c r="D26" s="1526">
        <f t="shared" si="1"/>
        <v>0.24333333333333337</v>
      </c>
      <c r="E26" s="1527"/>
      <c r="F26" s="1528"/>
    </row>
    <row r="27" spans="1:6" ht="21.75" hidden="1" customHeight="1" thickBot="1" x14ac:dyDescent="0.4">
      <c r="A27" s="242" t="s">
        <v>253</v>
      </c>
      <c r="B27" s="244">
        <f t="shared" si="0"/>
        <v>21000</v>
      </c>
      <c r="C27" s="1522">
        <v>2.1</v>
      </c>
      <c r="D27" s="1526">
        <f>C27/1.2*0.2</f>
        <v>0.35000000000000009</v>
      </c>
      <c r="E27" s="1527"/>
      <c r="F27" s="1528"/>
    </row>
    <row r="28" spans="1:6" ht="21.75" hidden="1" customHeight="1" thickBot="1" x14ac:dyDescent="0.4">
      <c r="A28" s="242" t="s">
        <v>252</v>
      </c>
      <c r="B28" s="244">
        <f t="shared" si="0"/>
        <v>21100</v>
      </c>
      <c r="C28" s="1522">
        <v>2.11</v>
      </c>
      <c r="D28" s="1526">
        <f t="shared" si="1"/>
        <v>0.35166666666666668</v>
      </c>
      <c r="E28" s="1527"/>
      <c r="F28" s="1528"/>
    </row>
    <row r="29" spans="1:6" ht="21.75" hidden="1" customHeight="1" thickBot="1" x14ac:dyDescent="0.4">
      <c r="A29" s="242" t="s">
        <v>251</v>
      </c>
      <c r="B29" s="244">
        <f t="shared" si="0"/>
        <v>2056.7375886524819</v>
      </c>
      <c r="C29" s="1522">
        <f>17400/B16</f>
        <v>0.20567375886524819</v>
      </c>
      <c r="D29" s="1526">
        <f t="shared" si="1"/>
        <v>3.4278959810874698E-2</v>
      </c>
      <c r="E29" s="1527"/>
      <c r="F29" s="1528"/>
    </row>
    <row r="30" spans="1:6" ht="23.25" hidden="1" customHeight="1" thickBot="1" x14ac:dyDescent="0.4">
      <c r="A30" s="242" t="s">
        <v>250</v>
      </c>
      <c r="B30" s="244">
        <f t="shared" si="0"/>
        <v>14600</v>
      </c>
      <c r="C30" s="1522">
        <f>1.46</f>
        <v>1.46</v>
      </c>
      <c r="D30" s="1526">
        <f>C30/1.2*0.2</f>
        <v>0.24333333333333337</v>
      </c>
      <c r="E30" s="1527"/>
      <c r="F30" s="1528"/>
    </row>
    <row r="31" spans="1:6" ht="0.75" hidden="1" customHeight="1" thickBot="1" x14ac:dyDescent="0.4">
      <c r="A31" s="242" t="s">
        <v>249</v>
      </c>
      <c r="B31" s="244">
        <f t="shared" si="0"/>
        <v>0</v>
      </c>
      <c r="C31" s="1522"/>
      <c r="D31" s="1526">
        <f>C31/1.2*0.2</f>
        <v>0</v>
      </c>
      <c r="E31" s="1527"/>
      <c r="F31" s="1528"/>
    </row>
    <row r="32" spans="1:6" ht="42" hidden="1" customHeight="1" thickBot="1" x14ac:dyDescent="0.4">
      <c r="A32" s="245" t="s">
        <v>248</v>
      </c>
      <c r="B32" s="244">
        <f t="shared" si="0"/>
        <v>19900</v>
      </c>
      <c r="C32" s="1522">
        <f>1.99</f>
        <v>1.99</v>
      </c>
      <c r="D32" s="1526">
        <f>C32/1.2*0.2</f>
        <v>0.33166666666666672</v>
      </c>
      <c r="E32" s="1527"/>
      <c r="F32" s="1528"/>
    </row>
    <row r="33" spans="1:6" ht="42" hidden="1" customHeight="1" thickBot="1" x14ac:dyDescent="0.4">
      <c r="A33" s="242" t="s">
        <v>560</v>
      </c>
      <c r="B33" s="243">
        <f t="shared" si="0"/>
        <v>21000</v>
      </c>
      <c r="C33" s="1522">
        <v>2.1</v>
      </c>
      <c r="D33" s="1526">
        <f>C33/1.2*0.2</f>
        <v>0.35000000000000009</v>
      </c>
      <c r="E33" s="1527"/>
      <c r="F33" s="1528"/>
    </row>
    <row r="34" spans="1:6" ht="42" hidden="1" customHeight="1" thickBot="1" x14ac:dyDescent="0.4">
      <c r="A34" s="237" t="s">
        <v>242</v>
      </c>
      <c r="B34" s="236"/>
      <c r="C34" s="1529"/>
      <c r="D34" s="1530"/>
      <c r="E34" s="1531"/>
      <c r="F34" s="1532"/>
    </row>
    <row r="35" spans="1:6" ht="39" hidden="1" customHeight="1" thickBot="1" x14ac:dyDescent="0.45">
      <c r="A35" s="187" t="s">
        <v>241</v>
      </c>
      <c r="B35" s="136">
        <f t="shared" ref="B35:B75" si="2">C35*$B$14</f>
        <v>182300</v>
      </c>
      <c r="C35" s="1533">
        <v>18.23</v>
      </c>
      <c r="D35" s="1534"/>
      <c r="E35" s="1531"/>
      <c r="F35" s="1532"/>
    </row>
    <row r="36" spans="1:6" ht="24" hidden="1" customHeight="1" thickBot="1" x14ac:dyDescent="0.45">
      <c r="A36" s="10" t="s">
        <v>1</v>
      </c>
      <c r="B36" s="132">
        <f t="shared" si="2"/>
        <v>1800</v>
      </c>
      <c r="C36" s="1535">
        <f>[6]УЗИ!H41</f>
        <v>0.18</v>
      </c>
      <c r="D36" s="1536">
        <f>[6]УЗИ!I41</f>
        <v>0.01</v>
      </c>
      <c r="E36" s="1537">
        <f>[6]УЗИ!K36</f>
        <v>8.9999999999999993E-3</v>
      </c>
      <c r="F36" s="1538">
        <f>[6]УЗИ!K35</f>
        <v>2.3999999999999998E-3</v>
      </c>
    </row>
    <row r="37" spans="1:6" ht="48" hidden="1" customHeight="1" thickBot="1" x14ac:dyDescent="0.45">
      <c r="A37" s="7" t="s">
        <v>0</v>
      </c>
      <c r="B37" s="128">
        <f t="shared" si="2"/>
        <v>184100</v>
      </c>
      <c r="C37" s="1539">
        <f>SUM(C35:C36)</f>
        <v>18.41</v>
      </c>
      <c r="D37" s="1540">
        <f>SUM(D35:D36)</f>
        <v>0.01</v>
      </c>
      <c r="E37" s="1541"/>
      <c r="F37" s="1542"/>
    </row>
    <row r="38" spans="1:6" ht="18.75" hidden="1" customHeight="1" thickBot="1" x14ac:dyDescent="0.45">
      <c r="A38" s="187" t="s">
        <v>240</v>
      </c>
      <c r="B38" s="136">
        <f t="shared" si="2"/>
        <v>91199.999999999985</v>
      </c>
      <c r="C38" s="1529">
        <v>9.1199999999999992</v>
      </c>
      <c r="D38" s="1543"/>
      <c r="E38" s="1544"/>
      <c r="F38" s="1545"/>
    </row>
    <row r="39" spans="1:6" ht="24" hidden="1" customHeight="1" thickBot="1" x14ac:dyDescent="0.45">
      <c r="A39" s="10" t="s">
        <v>1</v>
      </c>
      <c r="B39" s="152">
        <f t="shared" si="2"/>
        <v>1600</v>
      </c>
      <c r="C39" s="1529">
        <f>[6]УЗИ!H155</f>
        <v>0.16</v>
      </c>
      <c r="D39" s="1546">
        <f>[6]УЗИ!I155</f>
        <v>0.01</v>
      </c>
      <c r="E39" s="1547">
        <f>[6]УЗИ!K150</f>
        <v>8.9999999999999993E-3</v>
      </c>
      <c r="F39" s="1548">
        <f>[6]УЗИ!K149</f>
        <v>2.3999999999999998E-3</v>
      </c>
    </row>
    <row r="40" spans="1:6" ht="23.25" hidden="1" customHeight="1" thickBot="1" x14ac:dyDescent="0.45">
      <c r="A40" s="7" t="s">
        <v>0</v>
      </c>
      <c r="B40" s="128">
        <f t="shared" si="2"/>
        <v>92800</v>
      </c>
      <c r="C40" s="127">
        <f>SUM(C38:C39)</f>
        <v>9.2799999999999994</v>
      </c>
      <c r="D40" s="1549">
        <f>SUM(D38:D39)</f>
        <v>0.01</v>
      </c>
      <c r="E40" s="1550"/>
      <c r="F40" s="1551"/>
    </row>
    <row r="41" spans="1:6" ht="6.75" hidden="1" customHeight="1" thickBot="1" x14ac:dyDescent="0.45">
      <c r="A41" s="187" t="s">
        <v>239</v>
      </c>
      <c r="B41" s="136">
        <f t="shared" si="2"/>
        <v>36500</v>
      </c>
      <c r="C41" s="1533">
        <v>3.65</v>
      </c>
      <c r="D41" s="1543"/>
      <c r="E41" s="1544"/>
      <c r="F41" s="1545"/>
    </row>
    <row r="42" spans="1:6" ht="23.25" hidden="1" customHeight="1" thickBot="1" x14ac:dyDescent="0.45">
      <c r="A42" s="10" t="s">
        <v>1</v>
      </c>
      <c r="B42" s="132">
        <f t="shared" si="2"/>
        <v>1400.0000000000002</v>
      </c>
      <c r="C42" s="1533">
        <f>[6]УЗИ!H60</f>
        <v>0.14000000000000001</v>
      </c>
      <c r="D42" s="1536">
        <f>[6]УЗИ!I60</f>
        <v>0.01</v>
      </c>
      <c r="E42" s="121">
        <f>[6]УЗИ!K55</f>
        <v>8.9999999999999993E-3</v>
      </c>
      <c r="F42" s="120">
        <f>[6]УЗИ!K54</f>
        <v>2.3999999999999998E-3</v>
      </c>
    </row>
    <row r="43" spans="1:6" ht="45.75" hidden="1" customHeight="1" thickBot="1" x14ac:dyDescent="0.45">
      <c r="A43" s="7" t="s">
        <v>0</v>
      </c>
      <c r="B43" s="128">
        <f t="shared" si="2"/>
        <v>37900</v>
      </c>
      <c r="C43" s="127">
        <f>SUM(C41:C42)</f>
        <v>3.79</v>
      </c>
      <c r="D43" s="1540">
        <f>SUM(D41:D42)</f>
        <v>0.01</v>
      </c>
      <c r="E43" s="1541"/>
      <c r="F43" s="1542"/>
    </row>
    <row r="44" spans="1:6" ht="42.75" hidden="1" customHeight="1" thickTop="1" thickBot="1" x14ac:dyDescent="0.45">
      <c r="A44" s="187" t="s">
        <v>238</v>
      </c>
      <c r="B44" s="136">
        <f t="shared" si="2"/>
        <v>54800.000000000007</v>
      </c>
      <c r="C44" s="1533">
        <v>5.48</v>
      </c>
      <c r="D44" s="1552"/>
      <c r="E44" s="1553"/>
      <c r="F44" s="1554"/>
    </row>
    <row r="45" spans="1:6" ht="21" hidden="1" customHeight="1" thickBot="1" x14ac:dyDescent="0.45">
      <c r="A45" s="10" t="s">
        <v>1</v>
      </c>
      <c r="B45" s="132">
        <f t="shared" si="2"/>
        <v>1600</v>
      </c>
      <c r="C45" s="1533">
        <f>[6]УЗИ!H70</f>
        <v>0.16</v>
      </c>
      <c r="D45" s="1536">
        <f>[6]УЗИ!I70</f>
        <v>0.01</v>
      </c>
      <c r="E45" s="1555">
        <f>[6]УЗИ!K65</f>
        <v>8.9999999999999993E-3</v>
      </c>
      <c r="F45" s="1556">
        <f>[6]УЗИ!K64</f>
        <v>2.3999999999999998E-3</v>
      </c>
    </row>
    <row r="46" spans="1:6" ht="21" hidden="1" customHeight="1" thickBot="1" x14ac:dyDescent="0.45">
      <c r="A46" s="7" t="s">
        <v>0</v>
      </c>
      <c r="B46" s="128">
        <f t="shared" si="2"/>
        <v>56400.000000000007</v>
      </c>
      <c r="C46" s="127">
        <f>SUM(C44:C45)</f>
        <v>5.6400000000000006</v>
      </c>
      <c r="D46" s="1540">
        <f>SUM(D44:D45)</f>
        <v>0.01</v>
      </c>
      <c r="E46" s="1541"/>
      <c r="F46" s="1542"/>
    </row>
    <row r="47" spans="1:6" ht="21" hidden="1" customHeight="1" thickBot="1" x14ac:dyDescent="0.45">
      <c r="A47" s="187" t="s">
        <v>237</v>
      </c>
      <c r="B47" s="136">
        <f t="shared" si="2"/>
        <v>54800.000000000007</v>
      </c>
      <c r="C47" s="1533">
        <v>5.48</v>
      </c>
      <c r="D47" s="1552"/>
      <c r="E47" s="1557"/>
      <c r="F47" s="1558"/>
    </row>
    <row r="48" spans="1:6" ht="21" hidden="1" customHeight="1" thickBot="1" x14ac:dyDescent="0.45">
      <c r="A48" s="10" t="s">
        <v>1</v>
      </c>
      <c r="B48" s="132">
        <f t="shared" si="2"/>
        <v>1400.0000000000002</v>
      </c>
      <c r="C48" s="1533">
        <f>[6]УЗИ!H79</f>
        <v>0.14000000000000001</v>
      </c>
      <c r="D48" s="1536">
        <f>[6]УЗИ!I79</f>
        <v>0.01</v>
      </c>
      <c r="E48" s="121">
        <f>[6]УЗИ!K75</f>
        <v>8.9999999999999993E-3</v>
      </c>
      <c r="F48" s="120">
        <f>[6]УЗИ!K74</f>
        <v>2.3999999999999998E-3</v>
      </c>
    </row>
    <row r="49" spans="1:6" ht="30" hidden="1" customHeight="1" thickBot="1" x14ac:dyDescent="0.45">
      <c r="A49" s="7" t="s">
        <v>0</v>
      </c>
      <c r="B49" s="128">
        <f t="shared" si="2"/>
        <v>56200</v>
      </c>
      <c r="C49" s="127">
        <f>SUM(C47:C48)</f>
        <v>5.62</v>
      </c>
      <c r="D49" s="1540">
        <f>SUM(D47:D48)</f>
        <v>0.01</v>
      </c>
      <c r="E49" s="1559"/>
      <c r="F49" s="1560"/>
    </row>
    <row r="50" spans="1:6" ht="34.5" hidden="1" customHeight="1" thickBot="1" x14ac:dyDescent="0.45">
      <c r="A50" s="187" t="s">
        <v>236</v>
      </c>
      <c r="B50" s="154">
        <f t="shared" si="2"/>
        <v>54800.000000000007</v>
      </c>
      <c r="C50" s="1533">
        <v>5.48</v>
      </c>
      <c r="D50" s="1561"/>
      <c r="E50" s="1557"/>
      <c r="F50" s="1558"/>
    </row>
    <row r="51" spans="1:6" ht="5.25" hidden="1" customHeight="1" thickBot="1" x14ac:dyDescent="0.45">
      <c r="A51" s="10" t="s">
        <v>1</v>
      </c>
      <c r="B51" s="132">
        <f t="shared" si="2"/>
        <v>1400.0000000000002</v>
      </c>
      <c r="C51" s="1533">
        <f>[6]УЗИ!H89</f>
        <v>0.14000000000000001</v>
      </c>
      <c r="D51" s="1536">
        <f>[6]УЗИ!I89</f>
        <v>0.01</v>
      </c>
      <c r="E51" s="121">
        <f>[6]УЗИ!K84</f>
        <v>8.9999999999999993E-3</v>
      </c>
      <c r="F51" s="120">
        <f>[6]УЗИ!K83</f>
        <v>2.3999999999999998E-3</v>
      </c>
    </row>
    <row r="52" spans="1:6" s="381" customFormat="1" ht="22.5" hidden="1" customHeight="1" thickTop="1" thickBot="1" x14ac:dyDescent="0.45">
      <c r="A52" s="7" t="s">
        <v>0</v>
      </c>
      <c r="B52" s="152">
        <f t="shared" si="2"/>
        <v>56200</v>
      </c>
      <c r="C52" s="127">
        <f>SUM(C50:C51)</f>
        <v>5.62</v>
      </c>
      <c r="D52" s="209">
        <f>SUM(D50:D51)</f>
        <v>0.01</v>
      </c>
      <c r="E52" s="1559"/>
      <c r="F52" s="1560"/>
    </row>
    <row r="53" spans="1:6" ht="22.5" hidden="1" customHeight="1" thickTop="1" thickBot="1" x14ac:dyDescent="0.45">
      <c r="A53" s="218" t="s">
        <v>235</v>
      </c>
      <c r="B53" s="136">
        <f t="shared" si="2"/>
        <v>109800</v>
      </c>
      <c r="C53" s="1562">
        <v>10.98</v>
      </c>
      <c r="D53" s="1552"/>
      <c r="E53" s="1557"/>
      <c r="F53" s="1558"/>
    </row>
    <row r="54" spans="1:6" ht="22.5" hidden="1" customHeight="1" thickTop="1" thickBot="1" x14ac:dyDescent="0.45">
      <c r="A54" s="10" t="s">
        <v>1</v>
      </c>
      <c r="B54" s="128">
        <f t="shared" si="2"/>
        <v>1800</v>
      </c>
      <c r="C54" s="1562">
        <f>[6]УЗИ!H98</f>
        <v>0.18</v>
      </c>
      <c r="D54" s="1563">
        <f>[6]УЗИ!I98</f>
        <v>0.01</v>
      </c>
      <c r="E54" s="121">
        <f>[6]УЗИ!K84</f>
        <v>8.9999999999999993E-3</v>
      </c>
      <c r="F54" s="120">
        <f>[6]УЗИ!K74</f>
        <v>2.3999999999999998E-3</v>
      </c>
    </row>
    <row r="55" spans="1:6" ht="22.5" hidden="1" customHeight="1" thickTop="1" thickBot="1" x14ac:dyDescent="0.45">
      <c r="A55" s="7" t="s">
        <v>0</v>
      </c>
      <c r="B55" s="224">
        <f t="shared" si="2"/>
        <v>111600</v>
      </c>
      <c r="C55" s="127">
        <f>SUM(C53:C54)</f>
        <v>11.16</v>
      </c>
      <c r="D55" s="1540">
        <f>SUM(D53:D54)</f>
        <v>0.01</v>
      </c>
      <c r="E55" s="1559"/>
      <c r="F55" s="1560"/>
    </row>
    <row r="56" spans="1:6" ht="22.5" hidden="1" customHeight="1" thickTop="1" thickBot="1" x14ac:dyDescent="0.45">
      <c r="A56" s="187" t="s">
        <v>234</v>
      </c>
      <c r="B56" s="136">
        <f t="shared" si="2"/>
        <v>91199.999999999985</v>
      </c>
      <c r="C56" s="1533">
        <v>9.1199999999999992</v>
      </c>
      <c r="D56" s="1552"/>
      <c r="E56" s="1557"/>
      <c r="F56" s="1558"/>
    </row>
    <row r="57" spans="1:6" ht="24.75" hidden="1" customHeight="1" thickTop="1" thickBot="1" x14ac:dyDescent="0.45">
      <c r="A57" s="10" t="s">
        <v>1</v>
      </c>
      <c r="B57" s="132">
        <f t="shared" si="2"/>
        <v>1600</v>
      </c>
      <c r="C57" s="1533">
        <f>[6]УЗИ!H107</f>
        <v>0.16</v>
      </c>
      <c r="D57" s="1536">
        <f>[6]УЗИ!I107</f>
        <v>0.01</v>
      </c>
      <c r="E57" s="121">
        <f>[6]УЗИ!K94</f>
        <v>8.9999999999999993E-3</v>
      </c>
      <c r="F57" s="120">
        <f>[6]УЗИ!K93</f>
        <v>2.3999999999999998E-3</v>
      </c>
    </row>
    <row r="58" spans="1:6" ht="24.75" hidden="1" customHeight="1" thickTop="1" thickBot="1" x14ac:dyDescent="0.45">
      <c r="A58" s="7" t="s">
        <v>0</v>
      </c>
      <c r="B58" s="128">
        <f t="shared" si="2"/>
        <v>92800</v>
      </c>
      <c r="C58" s="127">
        <f>SUM(C56:C57)</f>
        <v>9.2799999999999994</v>
      </c>
      <c r="D58" s="1540">
        <f>SUM(D56:D57)</f>
        <v>0.01</v>
      </c>
      <c r="E58" s="1559"/>
      <c r="F58" s="1560"/>
    </row>
    <row r="59" spans="1:6" ht="18.75" hidden="1" customHeight="1" x14ac:dyDescent="0.4">
      <c r="A59" s="218" t="s">
        <v>233</v>
      </c>
      <c r="B59" s="136">
        <f t="shared" si="2"/>
        <v>91199.999999999985</v>
      </c>
      <c r="C59" s="1533">
        <v>9.1199999999999992</v>
      </c>
      <c r="D59" s="1552"/>
      <c r="E59" s="1557"/>
      <c r="F59" s="1558"/>
    </row>
    <row r="60" spans="1:6" ht="24.75" hidden="1" customHeight="1" thickTop="1" thickBot="1" x14ac:dyDescent="0.45">
      <c r="A60" s="10" t="s">
        <v>1</v>
      </c>
      <c r="B60" s="132">
        <f t="shared" si="2"/>
        <v>1600</v>
      </c>
      <c r="C60" s="1562">
        <f>[6]УЗИ!H116</f>
        <v>0.16</v>
      </c>
      <c r="D60" s="1536">
        <f>[6]УЗИ!I116</f>
        <v>0.01</v>
      </c>
      <c r="E60" s="121">
        <f>[6]УЗИ!K112</f>
        <v>8.9999999999999993E-3</v>
      </c>
      <c r="F60" s="120">
        <f>[6]УЗИ!K111</f>
        <v>2.3999999999999998E-3</v>
      </c>
    </row>
    <row r="61" spans="1:6" ht="24.75" hidden="1" customHeight="1" thickTop="1" thickBot="1" x14ac:dyDescent="0.45">
      <c r="A61" s="7" t="s">
        <v>0</v>
      </c>
      <c r="B61" s="128">
        <f t="shared" si="2"/>
        <v>92800</v>
      </c>
      <c r="C61" s="127">
        <f>SUM(C59:C60)</f>
        <v>9.2799999999999994</v>
      </c>
      <c r="D61" s="1540">
        <f>SUM(D59:D60)</f>
        <v>0.01</v>
      </c>
      <c r="E61" s="1559"/>
      <c r="F61" s="1560"/>
    </row>
    <row r="62" spans="1:6" ht="18" hidden="1" customHeight="1" thickBot="1" x14ac:dyDescent="0.45">
      <c r="A62" s="187" t="s">
        <v>232</v>
      </c>
      <c r="B62" s="136">
        <f t="shared" si="2"/>
        <v>91199.999999999985</v>
      </c>
      <c r="C62" s="1533">
        <v>9.1199999999999992</v>
      </c>
      <c r="D62" s="1552"/>
      <c r="E62" s="1557"/>
      <c r="F62" s="1558"/>
    </row>
    <row r="63" spans="1:6" ht="24.75" hidden="1" customHeight="1" thickTop="1" thickBot="1" x14ac:dyDescent="0.45">
      <c r="A63" s="10" t="s">
        <v>1</v>
      </c>
      <c r="B63" s="132">
        <f t="shared" si="2"/>
        <v>1400.0000000000002</v>
      </c>
      <c r="C63" s="1533">
        <f>[6]УЗИ!H126</f>
        <v>0.14000000000000001</v>
      </c>
      <c r="D63" s="1536">
        <f>[6]УЗИ!I126</f>
        <v>0.01</v>
      </c>
      <c r="E63" s="121">
        <f>[6]УЗИ!K121</f>
        <v>8.9999999999999993E-3</v>
      </c>
      <c r="F63" s="120">
        <f>[6]УЗИ!K111</f>
        <v>2.3999999999999998E-3</v>
      </c>
    </row>
    <row r="64" spans="1:6" ht="24.75" hidden="1" customHeight="1" thickTop="1" thickBot="1" x14ac:dyDescent="0.45">
      <c r="A64" s="7" t="s">
        <v>0</v>
      </c>
      <c r="B64" s="128">
        <f t="shared" si="2"/>
        <v>92600</v>
      </c>
      <c r="C64" s="127">
        <f>SUM(C62:C63)</f>
        <v>9.26</v>
      </c>
      <c r="D64" s="1540">
        <f>SUM(D62:D63)</f>
        <v>0.01</v>
      </c>
      <c r="E64" s="1559"/>
      <c r="F64" s="1560"/>
    </row>
    <row r="65" spans="1:6" ht="19.5" hidden="1" customHeight="1" thickBot="1" x14ac:dyDescent="0.45">
      <c r="A65" s="187" t="s">
        <v>231</v>
      </c>
      <c r="B65" s="136">
        <f t="shared" si="2"/>
        <v>36500</v>
      </c>
      <c r="C65" s="1533">
        <v>3.65</v>
      </c>
      <c r="D65" s="1552"/>
      <c r="E65" s="1557"/>
      <c r="F65" s="1558"/>
    </row>
    <row r="66" spans="1:6" ht="24.75" hidden="1" customHeight="1" thickTop="1" thickBot="1" x14ac:dyDescent="0.45">
      <c r="A66" s="10" t="s">
        <v>1</v>
      </c>
      <c r="B66" s="132">
        <f t="shared" si="2"/>
        <v>1400.0000000000002</v>
      </c>
      <c r="C66" s="1533">
        <f>[6]УЗИ!H135</f>
        <v>0.14000000000000001</v>
      </c>
      <c r="D66" s="1564">
        <f>[6]УЗИ!I135</f>
        <v>0.01</v>
      </c>
      <c r="E66" s="108">
        <f>[6]УЗИ!K131</f>
        <v>8.9999999999999993E-3</v>
      </c>
      <c r="F66" s="107">
        <f>[6]УЗИ!K130</f>
        <v>2.3999999999999998E-3</v>
      </c>
    </row>
    <row r="67" spans="1:6" ht="24.75" hidden="1" customHeight="1" thickTop="1" thickBot="1" x14ac:dyDescent="0.45">
      <c r="A67" s="7" t="s">
        <v>0</v>
      </c>
      <c r="B67" s="128">
        <f t="shared" si="2"/>
        <v>37900</v>
      </c>
      <c r="C67" s="127">
        <f>SUM(C65:C66)</f>
        <v>3.79</v>
      </c>
      <c r="D67" s="1540">
        <f>SUM(D65:D66)</f>
        <v>0.01</v>
      </c>
      <c r="E67" s="1559"/>
      <c r="F67" s="1560"/>
    </row>
    <row r="68" spans="1:6" ht="24.75" hidden="1" customHeight="1" thickTop="1" thickBot="1" x14ac:dyDescent="0.45">
      <c r="A68" s="218" t="s">
        <v>230</v>
      </c>
      <c r="B68" s="136">
        <f t="shared" si="2"/>
        <v>73000</v>
      </c>
      <c r="C68" s="1533">
        <v>7.3</v>
      </c>
      <c r="D68" s="1552"/>
      <c r="E68" s="1557"/>
      <c r="F68" s="1558"/>
    </row>
    <row r="69" spans="1:6" ht="24.75" hidden="1" customHeight="1" thickTop="1" thickBot="1" x14ac:dyDescent="0.45">
      <c r="A69" s="10" t="s">
        <v>1</v>
      </c>
      <c r="B69" s="132">
        <f t="shared" si="2"/>
        <v>1600</v>
      </c>
      <c r="C69" s="1533">
        <f>[6]УЗИ!H145</f>
        <v>0.16</v>
      </c>
      <c r="D69" s="1536">
        <f>[6]УЗИ!I145</f>
        <v>0.01</v>
      </c>
      <c r="E69" s="121">
        <f>[6]УЗИ!K140</f>
        <v>8.9999999999999993E-3</v>
      </c>
      <c r="F69" s="120">
        <f>[6]УЗИ!K139</f>
        <v>2.3999999999999998E-3</v>
      </c>
    </row>
    <row r="70" spans="1:6" ht="24.75" hidden="1" customHeight="1" thickTop="1" thickBot="1" x14ac:dyDescent="0.45">
      <c r="A70" s="7" t="s">
        <v>0</v>
      </c>
      <c r="B70" s="128">
        <f t="shared" si="2"/>
        <v>74600</v>
      </c>
      <c r="C70" s="127">
        <f>SUM(C68:C69)</f>
        <v>7.46</v>
      </c>
      <c r="D70" s="1540">
        <f>SUM(D68:D69)</f>
        <v>0.01</v>
      </c>
      <c r="E70" s="1559"/>
      <c r="F70" s="1560"/>
    </row>
    <row r="71" spans="1:6" ht="24.75" hidden="1" customHeight="1" thickTop="1" thickBot="1" x14ac:dyDescent="0.45">
      <c r="A71" s="187" t="s">
        <v>229</v>
      </c>
      <c r="B71" s="136">
        <f t="shared" si="2"/>
        <v>164100</v>
      </c>
      <c r="C71" s="1533">
        <v>16.41</v>
      </c>
      <c r="D71" s="1552"/>
      <c r="E71" s="1557"/>
      <c r="F71" s="1558"/>
    </row>
    <row r="72" spans="1:6" ht="24.75" hidden="1" customHeight="1" thickTop="1" thickBot="1" x14ac:dyDescent="0.45">
      <c r="A72" s="10" t="s">
        <v>1</v>
      </c>
      <c r="B72" s="132">
        <f t="shared" si="2"/>
        <v>1600</v>
      </c>
      <c r="C72" s="1533">
        <f>[6]УЗИ!H169</f>
        <v>0.16</v>
      </c>
      <c r="D72" s="1536">
        <f>[6]УЗИ!I169</f>
        <v>0.01</v>
      </c>
      <c r="E72" s="88">
        <f>[6]УЗИ!K165</f>
        <v>8.9999999999999993E-3</v>
      </c>
      <c r="F72" s="88">
        <f>[6]УЗИ!K164</f>
        <v>2.3999999999999998E-3</v>
      </c>
    </row>
    <row r="73" spans="1:6" ht="24.75" hidden="1" customHeight="1" thickTop="1" thickBot="1" x14ac:dyDescent="0.45">
      <c r="A73" s="7" t="s">
        <v>0</v>
      </c>
      <c r="B73" s="128">
        <f t="shared" si="2"/>
        <v>165700</v>
      </c>
      <c r="C73" s="127">
        <f>SUM(C71:C72)</f>
        <v>16.57</v>
      </c>
      <c r="D73" s="1540">
        <f>SUM(D71:D72)</f>
        <v>0.01</v>
      </c>
      <c r="E73" s="1559" t="s">
        <v>228</v>
      </c>
      <c r="F73" s="1560"/>
    </row>
    <row r="74" spans="1:6" ht="24.75" hidden="1" customHeight="1" thickTop="1" thickBot="1" x14ac:dyDescent="0.45">
      <c r="A74" s="170" t="s">
        <v>561</v>
      </c>
      <c r="B74" s="136">
        <f t="shared" si="2"/>
        <v>145800</v>
      </c>
      <c r="C74" s="1565">
        <v>14.58</v>
      </c>
      <c r="D74" s="1566"/>
      <c r="E74" s="1557"/>
      <c r="F74" s="1558"/>
    </row>
    <row r="75" spans="1:6" ht="24.75" hidden="1" customHeight="1" thickTop="1" thickBot="1" x14ac:dyDescent="0.45">
      <c r="A75" s="10" t="s">
        <v>1</v>
      </c>
      <c r="B75" s="132">
        <f t="shared" si="2"/>
        <v>1600</v>
      </c>
      <c r="C75" s="1565">
        <f>[6]УЗИ!H270</f>
        <v>0.16</v>
      </c>
      <c r="D75" s="1567">
        <f>[6]УЗИ!I270</f>
        <v>0.01</v>
      </c>
      <c r="E75" s="1568">
        <f>[6]УЗИ!K265</f>
        <v>8.9999999999999993E-3</v>
      </c>
      <c r="F75" s="1569">
        <f>[6]УЗИ!K264</f>
        <v>2.3999999999999998E-3</v>
      </c>
    </row>
    <row r="76" spans="1:6" ht="24.75" hidden="1" customHeight="1" thickTop="1" thickBot="1" x14ac:dyDescent="0.45">
      <c r="A76" s="7" t="s">
        <v>0</v>
      </c>
      <c r="B76" s="128">
        <f>C76*$B$14</f>
        <v>147400</v>
      </c>
      <c r="C76" s="127">
        <f>SUM(C74:C75)</f>
        <v>14.74</v>
      </c>
      <c r="D76" s="1540">
        <f>SUM(D74:D75)</f>
        <v>0.01</v>
      </c>
      <c r="E76" s="1570"/>
      <c r="F76" s="1571"/>
    </row>
    <row r="77" spans="1:6" ht="24.75" hidden="1" customHeight="1" thickTop="1" thickBot="1" x14ac:dyDescent="0.4">
      <c r="A77" s="191" t="s">
        <v>224</v>
      </c>
      <c r="B77" s="214"/>
      <c r="C77" s="1529"/>
      <c r="D77" s="1530"/>
      <c r="E77" s="121"/>
      <c r="F77" s="120"/>
    </row>
    <row r="78" spans="1:6" ht="24.75" hidden="1" customHeight="1" thickTop="1" thickBot="1" x14ac:dyDescent="0.45">
      <c r="A78" s="187" t="s">
        <v>223</v>
      </c>
      <c r="B78" s="136">
        <f>C78*$B$14</f>
        <v>125000</v>
      </c>
      <c r="C78" s="1533">
        <v>12.5</v>
      </c>
      <c r="D78" s="134"/>
      <c r="E78" s="121"/>
      <c r="F78" s="120"/>
    </row>
    <row r="79" spans="1:6" ht="24.75" hidden="1" customHeight="1" thickTop="1" thickBot="1" x14ac:dyDescent="0.45">
      <c r="A79" s="10" t="s">
        <v>1</v>
      </c>
      <c r="B79" s="132">
        <f>C79*$B$14</f>
        <v>2400</v>
      </c>
      <c r="C79" s="1533">
        <f>[6]УЗИ!H176</f>
        <v>0.24</v>
      </c>
      <c r="D79" s="1536">
        <f>[6]УЗИ!I176</f>
        <v>0.02</v>
      </c>
      <c r="E79" s="121">
        <f>[6]УЗИ!K172</f>
        <v>9.2999999999999992E-3</v>
      </c>
      <c r="F79" s="120">
        <f>[6]УЗИ!K175</f>
        <v>1.4999999999999999E-2</v>
      </c>
    </row>
    <row r="80" spans="1:6" ht="24.75" hidden="1" customHeight="1" thickTop="1" thickBot="1" x14ac:dyDescent="0.45">
      <c r="A80" s="7" t="s">
        <v>0</v>
      </c>
      <c r="B80" s="128">
        <f>C80*$B$14</f>
        <v>127400</v>
      </c>
      <c r="C80" s="127">
        <f>SUM(C78:C79)</f>
        <v>12.74</v>
      </c>
      <c r="D80" s="1540">
        <f>SUM(D78:D79)</f>
        <v>0.02</v>
      </c>
      <c r="E80" s="121"/>
      <c r="F80" s="120"/>
    </row>
    <row r="81" spans="1:6" ht="24.75" hidden="1" customHeight="1" thickTop="1" thickBot="1" x14ac:dyDescent="0.45">
      <c r="A81" s="187" t="s">
        <v>222</v>
      </c>
      <c r="B81" s="136">
        <f t="shared" ref="B81:B101" si="3">C81*$B$14</f>
        <v>33300</v>
      </c>
      <c r="C81" s="1533">
        <v>3.33</v>
      </c>
      <c r="D81" s="1552"/>
      <c r="E81" s="1557"/>
      <c r="F81" s="1558"/>
    </row>
    <row r="82" spans="1:6" ht="0.75" hidden="1" customHeight="1" x14ac:dyDescent="0.4">
      <c r="A82" s="10" t="s">
        <v>1</v>
      </c>
      <c r="B82" s="132">
        <f t="shared" si="3"/>
        <v>800</v>
      </c>
      <c r="C82" s="1533">
        <f>[6]УЗИ!H204</f>
        <v>0.08</v>
      </c>
      <c r="D82" s="1536">
        <f>[6]УЗИ!I204</f>
        <v>0.01</v>
      </c>
      <c r="E82" s="1557"/>
      <c r="F82" s="1558"/>
    </row>
    <row r="83" spans="1:6" ht="24.75" hidden="1" customHeight="1" thickTop="1" thickBot="1" x14ac:dyDescent="0.45">
      <c r="A83" s="7" t="s">
        <v>0</v>
      </c>
      <c r="B83" s="128">
        <f t="shared" si="3"/>
        <v>34100</v>
      </c>
      <c r="C83" s="127">
        <f>SUM(C81:C82)</f>
        <v>3.41</v>
      </c>
      <c r="D83" s="1540">
        <f>SUM(D81:D82)</f>
        <v>0.01</v>
      </c>
      <c r="E83" s="1559"/>
      <c r="F83" s="1560"/>
    </row>
    <row r="84" spans="1:6" ht="0.75" hidden="1" customHeight="1" thickBot="1" x14ac:dyDescent="0.45">
      <c r="A84" s="187" t="s">
        <v>221</v>
      </c>
      <c r="B84" s="136">
        <f t="shared" si="3"/>
        <v>261200</v>
      </c>
      <c r="C84" s="1533">
        <v>26.12</v>
      </c>
      <c r="D84" s="1552"/>
      <c r="E84" s="1557"/>
      <c r="F84" s="1558"/>
    </row>
    <row r="85" spans="1:6" ht="24.75" hidden="1" customHeight="1" thickTop="1" thickBot="1" x14ac:dyDescent="0.45">
      <c r="A85" s="10" t="s">
        <v>1</v>
      </c>
      <c r="B85" s="132">
        <f t="shared" si="3"/>
        <v>18900</v>
      </c>
      <c r="C85" s="1533">
        <f>[6]УЗИ!H212</f>
        <v>1.89</v>
      </c>
      <c r="D85" s="1536">
        <f>[6]УЗИ!I212</f>
        <v>0.19</v>
      </c>
      <c r="E85" s="121">
        <f>[6]УЗИ!K208</f>
        <v>0.16439999999999999</v>
      </c>
      <c r="F85" s="120">
        <f>[6]УЗИ!K210</f>
        <v>2.1299999999999999E-2</v>
      </c>
    </row>
    <row r="86" spans="1:6" ht="24.75" hidden="1" customHeight="1" thickTop="1" thickBot="1" x14ac:dyDescent="0.45">
      <c r="A86" s="7" t="s">
        <v>0</v>
      </c>
      <c r="B86" s="128">
        <f t="shared" si="3"/>
        <v>280100</v>
      </c>
      <c r="C86" s="127">
        <f>SUM(C84:C85)</f>
        <v>28.01</v>
      </c>
      <c r="D86" s="209">
        <f>SUM(D84:D85)</f>
        <v>0.19</v>
      </c>
      <c r="E86" s="1559"/>
      <c r="F86" s="1560"/>
    </row>
    <row r="87" spans="1:6" ht="24.75" hidden="1" customHeight="1" thickTop="1" thickBot="1" x14ac:dyDescent="0.45">
      <c r="A87" s="187" t="s">
        <v>220</v>
      </c>
      <c r="B87" s="221"/>
      <c r="C87" s="1572">
        <f>C84</f>
        <v>26.12</v>
      </c>
      <c r="D87" s="1573"/>
      <c r="E87" s="1574"/>
      <c r="F87" s="1560"/>
    </row>
    <row r="88" spans="1:6" ht="24.75" hidden="1" customHeight="1" thickTop="1" thickBot="1" x14ac:dyDescent="0.45">
      <c r="A88" s="10" t="s">
        <v>1</v>
      </c>
      <c r="B88" s="221"/>
      <c r="C88" s="1572">
        <f>[6]УЗИ!H226</f>
        <v>0.26</v>
      </c>
      <c r="D88" s="1575">
        <f>[6]УЗИ!I226</f>
        <v>0.03</v>
      </c>
      <c r="E88" s="1574">
        <f>[6]УЗИ!K223</f>
        <v>2.3E-2</v>
      </c>
      <c r="F88" s="1560">
        <f>[6]УЗИ!K224</f>
        <v>5.0000000000000001E-3</v>
      </c>
    </row>
    <row r="89" spans="1:6" ht="24.75" hidden="1" customHeight="1" thickTop="1" thickBot="1" x14ac:dyDescent="0.45">
      <c r="A89" s="7" t="s">
        <v>0</v>
      </c>
      <c r="B89" s="221"/>
      <c r="C89" s="127">
        <f>C87+C88</f>
        <v>26.380000000000003</v>
      </c>
      <c r="D89" s="209"/>
      <c r="E89" s="1559"/>
      <c r="F89" s="1560"/>
    </row>
    <row r="90" spans="1:6" ht="24.75" hidden="1" customHeight="1" thickTop="1" thickBot="1" x14ac:dyDescent="0.45">
      <c r="A90" s="187" t="s">
        <v>219</v>
      </c>
      <c r="B90" s="136">
        <f t="shared" si="3"/>
        <v>37000</v>
      </c>
      <c r="C90" s="1533">
        <v>3.7</v>
      </c>
      <c r="D90" s="1552"/>
      <c r="E90" s="1557"/>
      <c r="F90" s="1558"/>
    </row>
    <row r="91" spans="1:6" ht="24.75" hidden="1" customHeight="1" thickTop="1" thickBot="1" x14ac:dyDescent="0.45">
      <c r="A91" s="10" t="s">
        <v>1</v>
      </c>
      <c r="B91" s="132">
        <f t="shared" si="3"/>
        <v>900</v>
      </c>
      <c r="C91" s="1576">
        <f>[6]УЗИ!H237</f>
        <v>0.09</v>
      </c>
      <c r="D91" s="1577">
        <f>[6]УЗИ!I237</f>
        <v>0.01</v>
      </c>
      <c r="E91" s="88">
        <f>[6]УЗИ!K231</f>
        <v>6.4999999999999997E-3</v>
      </c>
      <c r="F91" s="88">
        <f>[6]УЗИ!K235</f>
        <v>1.5E-3</v>
      </c>
    </row>
    <row r="92" spans="1:6" ht="24.75" hidden="1" customHeight="1" thickTop="1" thickBot="1" x14ac:dyDescent="0.45">
      <c r="A92" s="7" t="s">
        <v>0</v>
      </c>
      <c r="B92" s="128">
        <f t="shared" si="3"/>
        <v>37900</v>
      </c>
      <c r="C92" s="127">
        <f>SUM(C90:C91)</f>
        <v>3.79</v>
      </c>
      <c r="D92" s="1540">
        <f>SUM(D90:D91)</f>
        <v>0.01</v>
      </c>
      <c r="E92" s="1559"/>
      <c r="F92" s="1560"/>
    </row>
    <row r="93" spans="1:6" ht="2.25" hidden="1" customHeight="1" thickBot="1" x14ac:dyDescent="0.45">
      <c r="A93" s="220" t="s">
        <v>218</v>
      </c>
      <c r="B93" s="136">
        <f t="shared" si="3"/>
        <v>134000</v>
      </c>
      <c r="C93" s="1533">
        <v>13.4</v>
      </c>
      <c r="D93" s="1552"/>
      <c r="E93" s="1578"/>
      <c r="F93" s="1578"/>
    </row>
    <row r="94" spans="1:6" ht="24.75" hidden="1" customHeight="1" thickTop="1" thickBot="1" x14ac:dyDescent="0.45">
      <c r="A94" s="10" t="s">
        <v>1</v>
      </c>
      <c r="B94" s="132">
        <f t="shared" si="3"/>
        <v>2400</v>
      </c>
      <c r="C94" s="1533">
        <f>[6]УЗИ!H251</f>
        <v>0.24</v>
      </c>
      <c r="D94" s="1536">
        <f>[6]УЗИ!I251</f>
        <v>0.02</v>
      </c>
      <c r="E94" s="1579">
        <f>[6]УЗИ!K247</f>
        <v>9.2999999999999992E-3</v>
      </c>
      <c r="F94" s="1580">
        <f>[6]УЗИ!K250</f>
        <v>1.4999999999999999E-2</v>
      </c>
    </row>
    <row r="95" spans="1:6" ht="24.75" hidden="1" customHeight="1" thickTop="1" thickBot="1" x14ac:dyDescent="0.45">
      <c r="A95" s="7" t="s">
        <v>0</v>
      </c>
      <c r="B95" s="128">
        <f t="shared" si="3"/>
        <v>136400</v>
      </c>
      <c r="C95" s="127">
        <f>SUM(C93:C94)</f>
        <v>13.64</v>
      </c>
      <c r="D95" s="1540">
        <f>SUM(D93:D94)</f>
        <v>0.02</v>
      </c>
      <c r="E95" s="1559"/>
      <c r="F95" s="1560"/>
    </row>
    <row r="96" spans="1:6" ht="24.75" hidden="1" customHeight="1" thickTop="1" thickBot="1" x14ac:dyDescent="0.45">
      <c r="A96" s="218" t="s">
        <v>217</v>
      </c>
      <c r="B96" s="136">
        <f t="shared" si="3"/>
        <v>53600</v>
      </c>
      <c r="C96" s="1533">
        <v>5.36</v>
      </c>
      <c r="D96" s="1552"/>
      <c r="E96" s="1557"/>
      <c r="F96" s="1558"/>
    </row>
    <row r="97" spans="1:6" ht="24.75" hidden="1" customHeight="1" thickTop="1" thickBot="1" x14ac:dyDescent="0.45">
      <c r="A97" s="10" t="s">
        <v>1</v>
      </c>
      <c r="B97" s="132">
        <f t="shared" si="3"/>
        <v>7200</v>
      </c>
      <c r="C97" s="1533">
        <f>[6]УЗИ!H260</f>
        <v>0.72</v>
      </c>
      <c r="D97" s="1536">
        <f>[6]УЗИ!I260</f>
        <v>7.0000000000000007E-2</v>
      </c>
      <c r="E97" s="121">
        <f>[6]УЗИ!K255</f>
        <v>6.3700000000000007E-2</v>
      </c>
      <c r="F97" s="120">
        <f>[6]УЗИ!K257</f>
        <v>5.4000000000000003E-3</v>
      </c>
    </row>
    <row r="98" spans="1:6" ht="24.75" hidden="1" customHeight="1" thickTop="1" thickBot="1" x14ac:dyDescent="0.45">
      <c r="A98" s="7" t="s">
        <v>0</v>
      </c>
      <c r="B98" s="128">
        <f t="shared" si="3"/>
        <v>60800</v>
      </c>
      <c r="C98" s="127">
        <f>SUM(C96:C97)</f>
        <v>6.08</v>
      </c>
      <c r="D98" s="1540">
        <f>SUM(D96:D97)</f>
        <v>7.0000000000000007E-2</v>
      </c>
      <c r="E98" s="1559"/>
      <c r="F98" s="1560"/>
    </row>
    <row r="99" spans="1:6" ht="24.75" hidden="1" customHeight="1" thickTop="1" thickBot="1" x14ac:dyDescent="0.45">
      <c r="A99" s="218" t="s">
        <v>216</v>
      </c>
      <c r="B99" s="136">
        <f t="shared" si="3"/>
        <v>147000</v>
      </c>
      <c r="C99" s="127">
        <v>14.7</v>
      </c>
      <c r="D99" s="1581"/>
      <c r="E99" s="1559"/>
      <c r="F99" s="1560"/>
    </row>
    <row r="100" spans="1:6" ht="24.75" hidden="1" customHeight="1" thickTop="1" thickBot="1" x14ac:dyDescent="0.45">
      <c r="A100" s="10" t="s">
        <v>1</v>
      </c>
      <c r="B100" s="132">
        <f t="shared" si="3"/>
        <v>7100</v>
      </c>
      <c r="C100" s="1576">
        <f>[6]УЗИ!H279</f>
        <v>0.71</v>
      </c>
      <c r="D100" s="1582">
        <f>[6]УЗИ!I279</f>
        <v>7.0000000000000007E-2</v>
      </c>
      <c r="E100" s="114">
        <f>[6]УЗИ!K275</f>
        <v>5.8900000000000001E-2</v>
      </c>
      <c r="F100" s="114">
        <f>[6]УЗИ!K274</f>
        <v>1.0200000000000001E-2</v>
      </c>
    </row>
    <row r="101" spans="1:6" ht="24.75" hidden="1" customHeight="1" thickTop="1" thickBot="1" x14ac:dyDescent="0.45">
      <c r="A101" s="7" t="s">
        <v>0</v>
      </c>
      <c r="B101" s="128">
        <f t="shared" si="3"/>
        <v>154100</v>
      </c>
      <c r="C101" s="127">
        <f>SUM(C99:C100)</f>
        <v>15.41</v>
      </c>
      <c r="D101" s="1540">
        <f>SUM(D99:D100)</f>
        <v>7.0000000000000007E-2</v>
      </c>
      <c r="E101" s="1559"/>
      <c r="F101" s="1560"/>
    </row>
    <row r="102" spans="1:6" ht="24.75" hidden="1" customHeight="1" thickTop="1" thickBot="1" x14ac:dyDescent="0.4">
      <c r="A102" s="191" t="s">
        <v>44</v>
      </c>
      <c r="B102" s="214"/>
      <c r="C102" s="1529"/>
      <c r="D102" s="1530"/>
      <c r="E102" s="121"/>
      <c r="F102" s="120"/>
    </row>
    <row r="103" spans="1:6" ht="24.75" hidden="1" customHeight="1" thickTop="1" thickBot="1" x14ac:dyDescent="0.45">
      <c r="A103" s="137" t="s">
        <v>215</v>
      </c>
      <c r="B103" s="136">
        <f t="shared" ref="B103:B166" si="4">C103*$B$14</f>
        <v>15300</v>
      </c>
      <c r="C103" s="135">
        <v>1.53</v>
      </c>
      <c r="D103" s="134"/>
      <c r="E103" s="121"/>
      <c r="F103" s="120"/>
    </row>
    <row r="104" spans="1:6" ht="24.75" hidden="1" customHeight="1" thickTop="1" thickBot="1" x14ac:dyDescent="0.45">
      <c r="A104" s="10" t="s">
        <v>1</v>
      </c>
      <c r="B104" s="132">
        <f t="shared" si="4"/>
        <v>0</v>
      </c>
      <c r="C104" s="1583">
        <f>[6]массаж!H15</f>
        <v>0</v>
      </c>
      <c r="D104" s="1584"/>
      <c r="E104" s="1585"/>
      <c r="F104" s="120"/>
    </row>
    <row r="105" spans="1:6" ht="24.75" hidden="1" customHeight="1" thickTop="1" thickBot="1" x14ac:dyDescent="0.45">
      <c r="A105" s="7" t="s">
        <v>0</v>
      </c>
      <c r="B105" s="128">
        <f t="shared" si="4"/>
        <v>15300</v>
      </c>
      <c r="C105" s="127">
        <f>SUM(C103:C104)</f>
        <v>1.53</v>
      </c>
      <c r="D105" s="126">
        <f>SUM(D103:D104)</f>
        <v>0</v>
      </c>
      <c r="E105" s="108"/>
      <c r="F105" s="107"/>
    </row>
    <row r="106" spans="1:6" ht="24.75" hidden="1" customHeight="1" thickTop="1" thickBot="1" x14ac:dyDescent="0.45">
      <c r="A106" s="137" t="s">
        <v>214</v>
      </c>
      <c r="B106" s="136">
        <f t="shared" si="4"/>
        <v>30500</v>
      </c>
      <c r="C106" s="135">
        <v>3.05</v>
      </c>
      <c r="D106" s="134"/>
      <c r="E106" s="121"/>
      <c r="F106" s="120"/>
    </row>
    <row r="107" spans="1:6" ht="24.75" hidden="1" customHeight="1" thickTop="1" thickBot="1" x14ac:dyDescent="0.45">
      <c r="A107" s="10" t="s">
        <v>1</v>
      </c>
      <c r="B107" s="132">
        <f t="shared" si="4"/>
        <v>2500</v>
      </c>
      <c r="C107" s="1586">
        <f>[6]массаж!H19</f>
        <v>0.25</v>
      </c>
      <c r="D107" s="1584">
        <f>[6]массаж!I19</f>
        <v>0.02</v>
      </c>
      <c r="E107" s="1585">
        <f>[6]массаж!I18</f>
        <v>2.3199999999999998E-2</v>
      </c>
      <c r="F107" s="120">
        <v>0</v>
      </c>
    </row>
    <row r="108" spans="1:6" ht="24.75" hidden="1" customHeight="1" thickTop="1" thickBot="1" x14ac:dyDescent="0.45">
      <c r="A108" s="7" t="s">
        <v>0</v>
      </c>
      <c r="B108" s="128">
        <f t="shared" si="4"/>
        <v>33000</v>
      </c>
      <c r="C108" s="127">
        <f>SUM(C106:C107)</f>
        <v>3.3</v>
      </c>
      <c r="D108" s="126">
        <f>SUM(D106:D107)</f>
        <v>0.02</v>
      </c>
      <c r="E108" s="108"/>
      <c r="F108" s="107"/>
    </row>
    <row r="109" spans="1:6" ht="24.75" hidden="1" customHeight="1" thickTop="1" thickBot="1" x14ac:dyDescent="0.45">
      <c r="A109" s="137" t="s">
        <v>213</v>
      </c>
      <c r="B109" s="136">
        <f t="shared" si="4"/>
        <v>22900</v>
      </c>
      <c r="C109" s="135">
        <v>2.29</v>
      </c>
      <c r="D109" s="134"/>
      <c r="E109" s="121"/>
      <c r="F109" s="120"/>
    </row>
    <row r="110" spans="1:6" ht="24.75" hidden="1" customHeight="1" thickTop="1" thickBot="1" x14ac:dyDescent="0.45">
      <c r="A110" s="10" t="s">
        <v>1</v>
      </c>
      <c r="B110" s="132">
        <f t="shared" si="4"/>
        <v>1900</v>
      </c>
      <c r="C110" s="1586">
        <f>[6]массаж!H23</f>
        <v>0.19</v>
      </c>
      <c r="D110" s="1584">
        <f>[6]массаж!I23</f>
        <v>0.02</v>
      </c>
      <c r="E110" s="1585">
        <f>[6]массаж!I22</f>
        <v>1.7399999999999999E-2</v>
      </c>
      <c r="F110" s="120">
        <v>0</v>
      </c>
    </row>
    <row r="111" spans="1:6" ht="24.75" hidden="1" customHeight="1" thickTop="1" thickBot="1" x14ac:dyDescent="0.45">
      <c r="A111" s="7" t="s">
        <v>0</v>
      </c>
      <c r="B111" s="128">
        <f t="shared" si="4"/>
        <v>24800</v>
      </c>
      <c r="C111" s="127">
        <f>SUM(C109:C110)</f>
        <v>2.48</v>
      </c>
      <c r="D111" s="126">
        <f>SUM(D109:D110)</f>
        <v>0.02</v>
      </c>
      <c r="E111" s="108"/>
      <c r="F111" s="107"/>
    </row>
    <row r="112" spans="1:6" ht="0.75" hidden="1" customHeight="1" thickBot="1" x14ac:dyDescent="0.45">
      <c r="A112" s="137" t="s">
        <v>212</v>
      </c>
      <c r="B112" s="136">
        <f t="shared" si="4"/>
        <v>22900</v>
      </c>
      <c r="C112" s="135">
        <v>2.29</v>
      </c>
      <c r="D112" s="134"/>
      <c r="E112" s="121"/>
      <c r="F112" s="120"/>
    </row>
    <row r="113" spans="1:8" ht="26.25" hidden="1" customHeight="1" thickBot="1" x14ac:dyDescent="0.45">
      <c r="A113" s="10" t="s">
        <v>1</v>
      </c>
      <c r="B113" s="132">
        <f t="shared" si="4"/>
        <v>1900</v>
      </c>
      <c r="C113" s="1586">
        <f>[6]массаж!H27</f>
        <v>0.19</v>
      </c>
      <c r="D113" s="1584">
        <f>[6]массаж!I27</f>
        <v>0.02</v>
      </c>
      <c r="E113" s="114">
        <f>[6]массаж!I26</f>
        <v>1.7399999999999999E-2</v>
      </c>
      <c r="F113" s="120">
        <v>0</v>
      </c>
      <c r="G113" s="471"/>
      <c r="H113" s="471"/>
    </row>
    <row r="114" spans="1:8" ht="26.25" hidden="1" customHeight="1" x14ac:dyDescent="0.4">
      <c r="A114" s="7" t="s">
        <v>0</v>
      </c>
      <c r="B114" s="128">
        <f t="shared" si="4"/>
        <v>24800</v>
      </c>
      <c r="C114" s="127">
        <f>SUM(C112:C113)</f>
        <v>2.48</v>
      </c>
      <c r="D114" s="126">
        <f>SUM(D112:D113)</f>
        <v>0.02</v>
      </c>
      <c r="E114" s="108"/>
      <c r="F114" s="107"/>
    </row>
    <row r="115" spans="1:8" ht="27" hidden="1" customHeight="1" thickBot="1" x14ac:dyDescent="0.45">
      <c r="A115" s="137" t="s">
        <v>211</v>
      </c>
      <c r="B115" s="136">
        <f t="shared" si="4"/>
        <v>15300</v>
      </c>
      <c r="C115" s="135">
        <v>1.53</v>
      </c>
      <c r="D115" s="134"/>
      <c r="E115" s="121"/>
      <c r="F115" s="120"/>
    </row>
    <row r="116" spans="1:8" ht="26.25" hidden="1" customHeight="1" thickBot="1" x14ac:dyDescent="0.45">
      <c r="A116" s="10" t="s">
        <v>1</v>
      </c>
      <c r="B116" s="132">
        <f t="shared" si="4"/>
        <v>1900</v>
      </c>
      <c r="C116" s="1586">
        <f>[6]массаж!H31</f>
        <v>0.19</v>
      </c>
      <c r="D116" s="1587">
        <f>[6]массаж!I31</f>
        <v>0.02</v>
      </c>
      <c r="E116" s="1585">
        <f>[6]массаж!I30</f>
        <v>1.7399999999999999E-2</v>
      </c>
      <c r="F116" s="120">
        <v>0</v>
      </c>
    </row>
    <row r="117" spans="1:8" ht="26.25" hidden="1" customHeight="1" x14ac:dyDescent="0.4">
      <c r="A117" s="7" t="s">
        <v>0</v>
      </c>
      <c r="B117" s="128">
        <f t="shared" si="4"/>
        <v>17200</v>
      </c>
      <c r="C117" s="127">
        <f>SUM(C115:C116)</f>
        <v>1.72</v>
      </c>
      <c r="D117" s="126">
        <f>SUM(D115:D116)</f>
        <v>0.02</v>
      </c>
      <c r="E117" s="108"/>
      <c r="F117" s="107"/>
    </row>
    <row r="118" spans="1:8" ht="27" hidden="1" customHeight="1" thickBot="1" x14ac:dyDescent="0.45">
      <c r="A118" s="137" t="s">
        <v>210</v>
      </c>
      <c r="B118" s="136">
        <f t="shared" si="4"/>
        <v>15300</v>
      </c>
      <c r="C118" s="135">
        <v>1.53</v>
      </c>
      <c r="D118" s="134"/>
      <c r="E118" s="121"/>
      <c r="F118" s="120"/>
    </row>
    <row r="119" spans="1:8" ht="26.25" hidden="1" customHeight="1" thickBot="1" x14ac:dyDescent="0.45">
      <c r="A119" s="10" t="s">
        <v>1</v>
      </c>
      <c r="B119" s="132">
        <f t="shared" si="4"/>
        <v>1900</v>
      </c>
      <c r="C119" s="1586">
        <f>[6]массаж!H35</f>
        <v>0.19</v>
      </c>
      <c r="D119" s="1584">
        <f>[6]массаж!I35</f>
        <v>0.02</v>
      </c>
      <c r="E119" s="1585">
        <f>[6]массаж!I34</f>
        <v>1.7399999999999999E-2</v>
      </c>
      <c r="F119" s="120">
        <v>0</v>
      </c>
    </row>
    <row r="120" spans="1:8" ht="26.25" hidden="1" customHeight="1" x14ac:dyDescent="0.4">
      <c r="A120" s="7" t="s">
        <v>0</v>
      </c>
      <c r="B120" s="128">
        <f t="shared" si="4"/>
        <v>17200</v>
      </c>
      <c r="C120" s="127">
        <f>SUM(C118:C119)</f>
        <v>1.72</v>
      </c>
      <c r="D120" s="126">
        <f>SUM(D118:D119)</f>
        <v>0.02</v>
      </c>
      <c r="E120" s="108"/>
      <c r="F120" s="107"/>
    </row>
    <row r="121" spans="1:8" ht="27" hidden="1" customHeight="1" thickBot="1" x14ac:dyDescent="0.45">
      <c r="A121" s="137" t="s">
        <v>209</v>
      </c>
      <c r="B121" s="136">
        <f t="shared" si="4"/>
        <v>15300</v>
      </c>
      <c r="C121" s="135">
        <v>1.53</v>
      </c>
      <c r="D121" s="134"/>
      <c r="E121" s="121"/>
      <c r="F121" s="120"/>
    </row>
    <row r="122" spans="1:8" ht="26.25" hidden="1" customHeight="1" thickBot="1" x14ac:dyDescent="0.45">
      <c r="A122" s="10" t="s">
        <v>1</v>
      </c>
      <c r="B122" s="132">
        <f t="shared" si="4"/>
        <v>1900</v>
      </c>
      <c r="C122" s="1586">
        <f>[6]массаж!H39</f>
        <v>0.19</v>
      </c>
      <c r="D122" s="1584">
        <f>[6]массаж!I39</f>
        <v>0.02</v>
      </c>
      <c r="E122" s="1585">
        <f>[6]массаж!I38</f>
        <v>1.7399999999999999E-2</v>
      </c>
      <c r="F122" s="120">
        <v>0</v>
      </c>
    </row>
    <row r="123" spans="1:8" ht="26.25" hidden="1" customHeight="1" x14ac:dyDescent="0.4">
      <c r="A123" s="7" t="s">
        <v>0</v>
      </c>
      <c r="B123" s="128">
        <f t="shared" si="4"/>
        <v>17200</v>
      </c>
      <c r="C123" s="127">
        <f>SUM(C121:C122)</f>
        <v>1.72</v>
      </c>
      <c r="D123" s="126">
        <f>SUM(D121:D122)</f>
        <v>0.02</v>
      </c>
      <c r="E123" s="108"/>
      <c r="F123" s="107"/>
    </row>
    <row r="124" spans="1:8" ht="27" hidden="1" customHeight="1" thickBot="1" x14ac:dyDescent="0.45">
      <c r="A124" s="137" t="s">
        <v>208</v>
      </c>
      <c r="B124" s="136">
        <f t="shared" si="4"/>
        <v>15300</v>
      </c>
      <c r="C124" s="135">
        <v>1.53</v>
      </c>
      <c r="D124" s="134"/>
      <c r="E124" s="121"/>
      <c r="F124" s="120"/>
    </row>
    <row r="125" spans="1:8" ht="26.25" hidden="1" customHeight="1" thickBot="1" x14ac:dyDescent="0.45">
      <c r="A125" s="10" t="s">
        <v>1</v>
      </c>
      <c r="B125" s="132">
        <f t="shared" si="4"/>
        <v>0</v>
      </c>
      <c r="C125" s="1583">
        <f>[6]массаж!H43</f>
        <v>0</v>
      </c>
      <c r="D125" s="1584">
        <v>0</v>
      </c>
      <c r="E125" s="1585">
        <v>0</v>
      </c>
      <c r="F125" s="120">
        <v>0</v>
      </c>
    </row>
    <row r="126" spans="1:8" ht="26.25" hidden="1" customHeight="1" x14ac:dyDescent="0.4">
      <c r="A126" s="7" t="s">
        <v>0</v>
      </c>
      <c r="B126" s="128">
        <f t="shared" si="4"/>
        <v>15300</v>
      </c>
      <c r="C126" s="127">
        <f>SUM(C124:C125)</f>
        <v>1.53</v>
      </c>
      <c r="D126" s="126">
        <f>SUM(D124:D125)</f>
        <v>0</v>
      </c>
      <c r="E126" s="108"/>
      <c r="F126" s="107"/>
    </row>
    <row r="127" spans="1:8" ht="27" hidden="1" customHeight="1" thickBot="1" x14ac:dyDescent="0.45">
      <c r="A127" s="137" t="s">
        <v>207</v>
      </c>
      <c r="B127" s="136">
        <f t="shared" si="4"/>
        <v>15300</v>
      </c>
      <c r="C127" s="135">
        <v>1.53</v>
      </c>
      <c r="D127" s="134"/>
      <c r="E127" s="121"/>
      <c r="F127" s="120"/>
    </row>
    <row r="128" spans="1:8" ht="26.25" hidden="1" customHeight="1" thickBot="1" x14ac:dyDescent="0.45">
      <c r="A128" s="10" t="s">
        <v>1</v>
      </c>
      <c r="B128" s="132">
        <f t="shared" si="4"/>
        <v>1900</v>
      </c>
      <c r="C128" s="1586">
        <f>[6]массаж!H47</f>
        <v>0.19</v>
      </c>
      <c r="D128" s="1584">
        <f>[6]массаж!I47</f>
        <v>0.02</v>
      </c>
      <c r="E128" s="1585">
        <f>[6]массаж!I46</f>
        <v>1.7399999999999999E-2</v>
      </c>
      <c r="F128" s="120">
        <v>0</v>
      </c>
    </row>
    <row r="129" spans="1:8" ht="26.25" hidden="1" customHeight="1" x14ac:dyDescent="0.4">
      <c r="A129" s="7" t="s">
        <v>0</v>
      </c>
      <c r="B129" s="128">
        <f t="shared" si="4"/>
        <v>17200</v>
      </c>
      <c r="C129" s="127">
        <f>SUM(C127:C128)</f>
        <v>1.72</v>
      </c>
      <c r="D129" s="126">
        <f>SUM(D127:D128)</f>
        <v>0.02</v>
      </c>
      <c r="E129" s="108"/>
      <c r="F129" s="107"/>
    </row>
    <row r="130" spans="1:8" ht="27" hidden="1" customHeight="1" thickBot="1" x14ac:dyDescent="0.45">
      <c r="A130" s="137" t="s">
        <v>206</v>
      </c>
      <c r="B130" s="136">
        <f t="shared" si="4"/>
        <v>15300</v>
      </c>
      <c r="C130" s="135">
        <v>1.53</v>
      </c>
      <c r="D130" s="134"/>
      <c r="E130" s="121"/>
      <c r="F130" s="120"/>
    </row>
    <row r="131" spans="1:8" ht="26.25" hidden="1" customHeight="1" thickBot="1" x14ac:dyDescent="0.45">
      <c r="A131" s="10" t="s">
        <v>1</v>
      </c>
      <c r="B131" s="132">
        <f t="shared" si="4"/>
        <v>1900</v>
      </c>
      <c r="C131" s="1586">
        <f>[6]массаж!H51</f>
        <v>0.19</v>
      </c>
      <c r="D131" s="1584">
        <f>[6]массаж!I51</f>
        <v>0.02</v>
      </c>
      <c r="E131" s="1585">
        <f>[6]массаж!I50</f>
        <v>1.7399999999999999E-2</v>
      </c>
      <c r="F131" s="120">
        <v>0</v>
      </c>
    </row>
    <row r="132" spans="1:8" ht="50.25" hidden="1" customHeight="1" x14ac:dyDescent="0.4">
      <c r="A132" s="7" t="s">
        <v>0</v>
      </c>
      <c r="B132" s="128">
        <f t="shared" si="4"/>
        <v>17200</v>
      </c>
      <c r="C132" s="127">
        <f>SUM(C130:C131)</f>
        <v>1.72</v>
      </c>
      <c r="D132" s="126">
        <f>SUM(D130:D131)</f>
        <v>0.02</v>
      </c>
      <c r="E132" s="108"/>
      <c r="F132" s="107"/>
    </row>
    <row r="133" spans="1:8" ht="23.25" hidden="1" customHeight="1" thickBot="1" x14ac:dyDescent="0.45">
      <c r="A133" s="137" t="s">
        <v>205</v>
      </c>
      <c r="B133" s="136">
        <f t="shared" si="4"/>
        <v>15300</v>
      </c>
      <c r="C133" s="135">
        <v>1.53</v>
      </c>
      <c r="D133" s="134"/>
      <c r="E133" s="121"/>
      <c r="F133" s="120"/>
    </row>
    <row r="134" spans="1:8" ht="23.25" hidden="1" customHeight="1" thickBot="1" x14ac:dyDescent="0.45">
      <c r="A134" s="10" t="s">
        <v>1</v>
      </c>
      <c r="B134" s="132">
        <f t="shared" si="4"/>
        <v>1900</v>
      </c>
      <c r="C134" s="1586">
        <f>[6]массаж!H55</f>
        <v>0.19</v>
      </c>
      <c r="D134" s="1584">
        <f>[6]массаж!I55</f>
        <v>0.02</v>
      </c>
      <c r="E134" s="1585">
        <f>[6]массаж!I54</f>
        <v>1.7399999999999999E-2</v>
      </c>
      <c r="F134" s="120">
        <v>0</v>
      </c>
    </row>
    <row r="135" spans="1:8" ht="26.25" hidden="1" customHeight="1" x14ac:dyDescent="0.4">
      <c r="A135" s="7" t="s">
        <v>0</v>
      </c>
      <c r="B135" s="128">
        <f t="shared" si="4"/>
        <v>17200</v>
      </c>
      <c r="C135" s="127">
        <f>SUM(C133:C134)</f>
        <v>1.72</v>
      </c>
      <c r="D135" s="126">
        <f>SUM(D133:D134)</f>
        <v>0.02</v>
      </c>
      <c r="E135" s="108"/>
      <c r="F135" s="107"/>
    </row>
    <row r="136" spans="1:8" ht="27" hidden="1" customHeight="1" thickBot="1" x14ac:dyDescent="0.45">
      <c r="A136" s="137" t="s">
        <v>204</v>
      </c>
      <c r="B136" s="136">
        <f t="shared" si="4"/>
        <v>22900</v>
      </c>
      <c r="C136" s="135">
        <v>2.29</v>
      </c>
      <c r="D136" s="134"/>
      <c r="E136" s="121"/>
      <c r="F136" s="120"/>
    </row>
    <row r="137" spans="1:8" ht="26.25" hidden="1" customHeight="1" thickBot="1" x14ac:dyDescent="0.45">
      <c r="A137" s="10" t="s">
        <v>1</v>
      </c>
      <c r="B137" s="132">
        <f t="shared" si="4"/>
        <v>1900</v>
      </c>
      <c r="C137" s="1586">
        <f>[6]массаж!H59</f>
        <v>0.19</v>
      </c>
      <c r="D137" s="1584">
        <f>[6]массаж!I59</f>
        <v>0.02</v>
      </c>
      <c r="E137" s="1585">
        <f>[6]массаж!I58</f>
        <v>1.7399999999999999E-2</v>
      </c>
      <c r="F137" s="120">
        <v>0</v>
      </c>
    </row>
    <row r="138" spans="1:8" ht="52.5" hidden="1" customHeight="1" x14ac:dyDescent="0.4">
      <c r="A138" s="7" t="s">
        <v>0</v>
      </c>
      <c r="B138" s="128">
        <f t="shared" si="4"/>
        <v>24800</v>
      </c>
      <c r="C138" s="127">
        <f>SUM(C136:C137)</f>
        <v>2.48</v>
      </c>
      <c r="D138" s="126">
        <f>SUM(D136:D137)</f>
        <v>0.02</v>
      </c>
      <c r="E138" s="108"/>
      <c r="F138" s="107"/>
    </row>
    <row r="139" spans="1:8" ht="27" hidden="1" customHeight="1" thickBot="1" x14ac:dyDescent="0.45">
      <c r="A139" s="137" t="s">
        <v>203</v>
      </c>
      <c r="B139" s="136">
        <f t="shared" si="4"/>
        <v>30500</v>
      </c>
      <c r="C139" s="135">
        <v>3.05</v>
      </c>
      <c r="D139" s="134"/>
      <c r="E139" s="121"/>
      <c r="F139" s="120"/>
    </row>
    <row r="140" spans="1:8" ht="26.25" hidden="1" customHeight="1" thickBot="1" x14ac:dyDescent="0.45">
      <c r="A140" s="10" t="s">
        <v>1</v>
      </c>
      <c r="B140" s="132">
        <f t="shared" si="4"/>
        <v>3100</v>
      </c>
      <c r="C140" s="1586">
        <f>[6]массаж!H63</f>
        <v>0.31</v>
      </c>
      <c r="D140" s="1584">
        <f>[6]массаж!I63</f>
        <v>0.03</v>
      </c>
      <c r="E140" s="1585">
        <f>[6]массаж!I62</f>
        <v>2.9000000000000001E-2</v>
      </c>
      <c r="F140" s="120">
        <v>0</v>
      </c>
    </row>
    <row r="141" spans="1:8" ht="26.25" hidden="1" customHeight="1" x14ac:dyDescent="0.4">
      <c r="A141" s="7" t="s">
        <v>0</v>
      </c>
      <c r="B141" s="128">
        <f t="shared" si="4"/>
        <v>33600</v>
      </c>
      <c r="C141" s="127">
        <f>SUM(C139:C140)</f>
        <v>3.36</v>
      </c>
      <c r="D141" s="126">
        <f>SUM(D139:D140)</f>
        <v>0.03</v>
      </c>
      <c r="E141" s="108"/>
      <c r="F141" s="107"/>
    </row>
    <row r="142" spans="1:8" ht="27" hidden="1" customHeight="1" thickBot="1" x14ac:dyDescent="0.45">
      <c r="A142" s="137" t="s">
        <v>202</v>
      </c>
      <c r="B142" s="136">
        <f t="shared" si="4"/>
        <v>38100</v>
      </c>
      <c r="C142" s="135">
        <v>3.81</v>
      </c>
      <c r="D142" s="134"/>
      <c r="E142" s="121"/>
      <c r="F142" s="120"/>
    </row>
    <row r="143" spans="1:8" ht="26.25" hidden="1" customHeight="1" thickBot="1" x14ac:dyDescent="0.45">
      <c r="A143" s="10" t="s">
        <v>1</v>
      </c>
      <c r="B143" s="132">
        <f t="shared" si="4"/>
        <v>3100</v>
      </c>
      <c r="C143" s="1586">
        <f>[6]массаж!H67</f>
        <v>0.31</v>
      </c>
      <c r="D143" s="1584">
        <f>[6]массаж!I67</f>
        <v>0.03</v>
      </c>
      <c r="E143" s="1585">
        <f>[6]массаж!I66</f>
        <v>2.9000000000000001E-2</v>
      </c>
      <c r="F143" s="120">
        <v>0</v>
      </c>
    </row>
    <row r="144" spans="1:8" ht="26.25" hidden="1" customHeight="1" x14ac:dyDescent="0.4">
      <c r="A144" s="7" t="s">
        <v>0</v>
      </c>
      <c r="B144" s="128">
        <f t="shared" si="4"/>
        <v>41200</v>
      </c>
      <c r="C144" s="127">
        <f>SUM(C142:C143)</f>
        <v>4.12</v>
      </c>
      <c r="D144" s="126">
        <f>SUM(D142:D143)</f>
        <v>0.03</v>
      </c>
      <c r="E144" s="108"/>
      <c r="F144" s="107"/>
      <c r="G144" s="471"/>
      <c r="H144" s="471"/>
    </row>
    <row r="145" spans="1:6" ht="27" hidden="1" customHeight="1" thickBot="1" x14ac:dyDescent="0.45">
      <c r="A145" s="137" t="s">
        <v>201</v>
      </c>
      <c r="B145" s="136">
        <f t="shared" si="4"/>
        <v>38100</v>
      </c>
      <c r="C145" s="135">
        <v>3.81</v>
      </c>
      <c r="D145" s="134"/>
      <c r="E145" s="121"/>
      <c r="F145" s="120"/>
    </row>
    <row r="146" spans="1:6" ht="26.25" hidden="1" customHeight="1" thickBot="1" x14ac:dyDescent="0.45">
      <c r="A146" s="10" t="s">
        <v>1</v>
      </c>
      <c r="B146" s="132">
        <f t="shared" si="4"/>
        <v>3100</v>
      </c>
      <c r="C146" s="1586">
        <f>[6]массаж!H71</f>
        <v>0.31</v>
      </c>
      <c r="D146" s="1588">
        <f>[6]массаж!I71</f>
        <v>0.03</v>
      </c>
      <c r="E146" s="1589">
        <f>[6]массаж!I71</f>
        <v>0.03</v>
      </c>
      <c r="F146" s="102">
        <v>0</v>
      </c>
    </row>
    <row r="147" spans="1:6" ht="26.25" hidden="1" customHeight="1" x14ac:dyDescent="0.4">
      <c r="A147" s="7" t="s">
        <v>0</v>
      </c>
      <c r="B147" s="128">
        <f t="shared" si="4"/>
        <v>41200</v>
      </c>
      <c r="C147" s="127">
        <f>SUM(C145:C146)</f>
        <v>4.12</v>
      </c>
      <c r="D147" s="126">
        <f>SUM(D145:D146)</f>
        <v>0.03</v>
      </c>
      <c r="E147" s="1590"/>
      <c r="F147" s="1591"/>
    </row>
    <row r="148" spans="1:6" ht="27" hidden="1" customHeight="1" thickBot="1" x14ac:dyDescent="0.45">
      <c r="A148" s="137" t="s">
        <v>200</v>
      </c>
      <c r="B148" s="136">
        <f t="shared" si="4"/>
        <v>15300</v>
      </c>
      <c r="C148" s="135">
        <v>1.53</v>
      </c>
      <c r="D148" s="134"/>
      <c r="E148" s="121"/>
      <c r="F148" s="120"/>
    </row>
    <row r="149" spans="1:6" ht="26.25" hidden="1" customHeight="1" thickBot="1" x14ac:dyDescent="0.45">
      <c r="A149" s="10" t="s">
        <v>1</v>
      </c>
      <c r="B149" s="132">
        <f t="shared" si="4"/>
        <v>1900</v>
      </c>
      <c r="C149" s="1586">
        <f>[6]массаж!H75</f>
        <v>0.19</v>
      </c>
      <c r="D149" s="1584">
        <f>[6]массаж!I75</f>
        <v>0.02</v>
      </c>
      <c r="E149" s="1585">
        <f>[6]массаж!I74</f>
        <v>1.7399999999999999E-2</v>
      </c>
      <c r="F149" s="120">
        <v>0</v>
      </c>
    </row>
    <row r="150" spans="1:6" ht="26.25" hidden="1" customHeight="1" x14ac:dyDescent="0.4">
      <c r="A150" s="7" t="s">
        <v>0</v>
      </c>
      <c r="B150" s="128">
        <f t="shared" si="4"/>
        <v>17200</v>
      </c>
      <c r="C150" s="127">
        <f>SUM(C148:C149)</f>
        <v>1.72</v>
      </c>
      <c r="D150" s="125">
        <f>SUM(D148:D149)</f>
        <v>0.02</v>
      </c>
      <c r="E150" s="108"/>
      <c r="F150" s="107"/>
    </row>
    <row r="151" spans="1:6" ht="27" hidden="1" customHeight="1" thickBot="1" x14ac:dyDescent="0.45">
      <c r="A151" s="137" t="s">
        <v>199</v>
      </c>
      <c r="B151" s="154">
        <f t="shared" si="4"/>
        <v>15300</v>
      </c>
      <c r="C151" s="1586">
        <v>1.53</v>
      </c>
      <c r="D151" s="1584"/>
      <c r="E151" s="1585"/>
      <c r="F151" s="120"/>
    </row>
    <row r="152" spans="1:6" ht="31.5" hidden="1" customHeight="1" thickBot="1" x14ac:dyDescent="0.45">
      <c r="A152" s="10" t="s">
        <v>1</v>
      </c>
      <c r="B152" s="132">
        <f t="shared" si="4"/>
        <v>1900</v>
      </c>
      <c r="C152" s="1586">
        <f>[6]массаж!H79</f>
        <v>0.19</v>
      </c>
      <c r="D152" s="1584">
        <f>[6]массаж!I79</f>
        <v>0.02</v>
      </c>
      <c r="E152" s="1585">
        <f>[6]массаж!I78</f>
        <v>1.7399999999999999E-2</v>
      </c>
      <c r="F152" s="120">
        <v>0</v>
      </c>
    </row>
    <row r="153" spans="1:6" ht="131.25" hidden="1" customHeight="1" x14ac:dyDescent="0.4">
      <c r="A153" s="7" t="s">
        <v>0</v>
      </c>
      <c r="B153" s="152">
        <f t="shared" si="4"/>
        <v>17200</v>
      </c>
      <c r="C153" s="127">
        <f>SUM(C151:C152)</f>
        <v>1.72</v>
      </c>
      <c r="D153" s="125">
        <f>SUM(D151:D152)</f>
        <v>0.02</v>
      </c>
      <c r="E153" s="108"/>
      <c r="F153" s="107"/>
    </row>
    <row r="154" spans="1:6" ht="27" hidden="1" customHeight="1" thickBot="1" x14ac:dyDescent="0.45">
      <c r="A154" s="137" t="s">
        <v>198</v>
      </c>
      <c r="B154" s="136">
        <f t="shared" si="4"/>
        <v>22900</v>
      </c>
      <c r="C154" s="1586">
        <v>2.29</v>
      </c>
      <c r="D154" s="1584"/>
      <c r="E154" s="1585"/>
      <c r="F154" s="120"/>
    </row>
    <row r="155" spans="1:6" ht="26.25" hidden="1" customHeight="1" thickBot="1" x14ac:dyDescent="0.45">
      <c r="A155" s="10" t="s">
        <v>1</v>
      </c>
      <c r="B155" s="132">
        <f t="shared" si="4"/>
        <v>3100</v>
      </c>
      <c r="C155" s="1586">
        <f>[6]массаж!H83</f>
        <v>0.31</v>
      </c>
      <c r="D155" s="1584">
        <f>[6]массаж!I83</f>
        <v>0.03</v>
      </c>
      <c r="E155" s="1585">
        <f>[6]массаж!I82</f>
        <v>2.9000000000000001E-2</v>
      </c>
      <c r="F155" s="120">
        <v>0</v>
      </c>
    </row>
    <row r="156" spans="1:6" ht="81.75" hidden="1" customHeight="1" x14ac:dyDescent="0.4">
      <c r="A156" s="7" t="s">
        <v>0</v>
      </c>
      <c r="B156" s="128">
        <f t="shared" si="4"/>
        <v>26000</v>
      </c>
      <c r="C156" s="127">
        <f>SUM(C154:C155)</f>
        <v>2.6</v>
      </c>
      <c r="D156" s="126">
        <f>SUM(D154:D155)</f>
        <v>0.03</v>
      </c>
      <c r="E156" s="108"/>
      <c r="F156" s="107"/>
    </row>
    <row r="157" spans="1:6" ht="24" hidden="1" customHeight="1" thickBot="1" x14ac:dyDescent="0.45">
      <c r="A157" s="137" t="s">
        <v>197</v>
      </c>
      <c r="B157" s="136">
        <f t="shared" si="4"/>
        <v>30500</v>
      </c>
      <c r="C157" s="135">
        <v>3.05</v>
      </c>
      <c r="D157" s="134"/>
      <c r="E157" s="121"/>
      <c r="F157" s="120"/>
    </row>
    <row r="158" spans="1:6" ht="41.25" hidden="1" customHeight="1" x14ac:dyDescent="0.4">
      <c r="A158" s="10" t="s">
        <v>1</v>
      </c>
      <c r="B158" s="132">
        <f t="shared" si="4"/>
        <v>3100</v>
      </c>
      <c r="C158" s="1586">
        <f>[6]массаж!H87</f>
        <v>0.31</v>
      </c>
      <c r="D158" s="1584">
        <f>[6]массаж!I87</f>
        <v>0.03</v>
      </c>
      <c r="E158" s="1585">
        <f>[6]массаж!I86</f>
        <v>2.9000000000000001E-2</v>
      </c>
      <c r="F158" s="120">
        <v>0</v>
      </c>
    </row>
    <row r="159" spans="1:6" ht="23.25" hidden="1" customHeight="1" x14ac:dyDescent="0.4">
      <c r="A159" s="7" t="s">
        <v>0</v>
      </c>
      <c r="B159" s="128">
        <f t="shared" si="4"/>
        <v>33600</v>
      </c>
      <c r="C159" s="127">
        <f>SUM(C157:C158)</f>
        <v>3.36</v>
      </c>
      <c r="D159" s="125">
        <f>SUM(D157:D158)</f>
        <v>0.03</v>
      </c>
      <c r="E159" s="108"/>
      <c r="F159" s="107"/>
    </row>
    <row r="160" spans="1:6" ht="18" hidden="1" customHeight="1" thickBot="1" x14ac:dyDescent="0.45">
      <c r="A160" s="137" t="s">
        <v>196</v>
      </c>
      <c r="B160" s="136">
        <f t="shared" si="4"/>
        <v>15300</v>
      </c>
      <c r="C160" s="1586">
        <v>1.53</v>
      </c>
      <c r="D160" s="1584"/>
      <c r="E160" s="1585"/>
      <c r="F160" s="120"/>
    </row>
    <row r="161" spans="1:6" ht="38.25" hidden="1" customHeight="1" x14ac:dyDescent="0.4">
      <c r="A161" s="10" t="s">
        <v>1</v>
      </c>
      <c r="B161" s="132">
        <f t="shared" si="4"/>
        <v>1900</v>
      </c>
      <c r="C161" s="1586">
        <f>[6]массаж!H91</f>
        <v>0.19</v>
      </c>
      <c r="D161" s="1584">
        <f>[6]массаж!I91</f>
        <v>0.02</v>
      </c>
      <c r="E161" s="1585">
        <f>[6]массаж!I90</f>
        <v>1.7399999999999999E-2</v>
      </c>
      <c r="F161" s="120">
        <v>0</v>
      </c>
    </row>
    <row r="162" spans="1:6" ht="23.25" hidden="1" customHeight="1" x14ac:dyDescent="0.4">
      <c r="A162" s="7" t="s">
        <v>0</v>
      </c>
      <c r="B162" s="128">
        <f t="shared" si="4"/>
        <v>17200</v>
      </c>
      <c r="C162" s="127">
        <f>SUM(C160:C161)</f>
        <v>1.72</v>
      </c>
      <c r="D162" s="125">
        <f>SUM(D160:D161)</f>
        <v>0.02</v>
      </c>
      <c r="E162" s="108"/>
      <c r="F162" s="107"/>
    </row>
    <row r="163" spans="1:6" ht="21" hidden="1" customHeight="1" thickBot="1" x14ac:dyDescent="0.45">
      <c r="A163" s="137" t="s">
        <v>195</v>
      </c>
      <c r="B163" s="136">
        <f t="shared" si="4"/>
        <v>15300</v>
      </c>
      <c r="C163" s="1586">
        <v>1.53</v>
      </c>
      <c r="D163" s="1584"/>
      <c r="E163" s="1585"/>
      <c r="F163" s="120"/>
    </row>
    <row r="164" spans="1:6" ht="24.75" hidden="1" customHeight="1" thickBot="1" x14ac:dyDescent="0.45">
      <c r="A164" s="10" t="s">
        <v>1</v>
      </c>
      <c r="B164" s="132">
        <f t="shared" si="4"/>
        <v>1900</v>
      </c>
      <c r="C164" s="1586">
        <f>[6]массаж!H95</f>
        <v>0.19</v>
      </c>
      <c r="D164" s="1584">
        <f>[6]массаж!I95</f>
        <v>0.02</v>
      </c>
      <c r="E164" s="1585">
        <f>[6]массаж!I94</f>
        <v>1.7399999999999999E-2</v>
      </c>
      <c r="F164" s="120">
        <v>0</v>
      </c>
    </row>
    <row r="165" spans="1:6" ht="26.25" hidden="1" customHeight="1" x14ac:dyDescent="0.4">
      <c r="A165" s="7" t="s">
        <v>0</v>
      </c>
      <c r="B165" s="128">
        <f t="shared" si="4"/>
        <v>17200</v>
      </c>
      <c r="C165" s="127">
        <f>SUM(C163:C164)</f>
        <v>1.72</v>
      </c>
      <c r="D165" s="125">
        <f>SUM(D163:D164)</f>
        <v>0.02</v>
      </c>
      <c r="E165" s="108"/>
      <c r="F165" s="107"/>
    </row>
    <row r="166" spans="1:6" ht="27" hidden="1" customHeight="1" thickBot="1" x14ac:dyDescent="0.45">
      <c r="A166" s="137" t="s">
        <v>194</v>
      </c>
      <c r="B166" s="136">
        <f t="shared" si="4"/>
        <v>15300</v>
      </c>
      <c r="C166" s="1586">
        <v>1.53</v>
      </c>
      <c r="D166" s="1584"/>
      <c r="E166" s="1585"/>
      <c r="F166" s="120"/>
    </row>
    <row r="167" spans="1:6" ht="26.25" hidden="1" customHeight="1" thickBot="1" x14ac:dyDescent="0.45">
      <c r="A167" s="10" t="s">
        <v>1</v>
      </c>
      <c r="B167" s="132">
        <f t="shared" ref="B167:B177" si="5">C167*$B$14</f>
        <v>1900</v>
      </c>
      <c r="C167" s="1586">
        <f>[6]массаж!H99</f>
        <v>0.19</v>
      </c>
      <c r="D167" s="1584">
        <f>[6]массаж!I99</f>
        <v>0.02</v>
      </c>
      <c r="E167" s="1585">
        <f>[6]массаж!I98</f>
        <v>1.7399999999999999E-2</v>
      </c>
      <c r="F167" s="120">
        <v>0</v>
      </c>
    </row>
    <row r="168" spans="1:6" ht="19.5" hidden="1" customHeight="1" x14ac:dyDescent="0.4">
      <c r="A168" s="7" t="s">
        <v>0</v>
      </c>
      <c r="B168" s="128">
        <f t="shared" si="5"/>
        <v>17200</v>
      </c>
      <c r="C168" s="127">
        <f>SUM(C166:C167)</f>
        <v>1.72</v>
      </c>
      <c r="D168" s="125">
        <f>SUM(D166:D167)</f>
        <v>0.02</v>
      </c>
      <c r="E168" s="108"/>
      <c r="F168" s="107"/>
    </row>
    <row r="169" spans="1:6" ht="19.5" hidden="1" customHeight="1" thickBot="1" x14ac:dyDescent="0.45">
      <c r="A169" s="137" t="s">
        <v>193</v>
      </c>
      <c r="B169" s="136">
        <f t="shared" si="5"/>
        <v>30500</v>
      </c>
      <c r="C169" s="1586">
        <v>3.05</v>
      </c>
      <c r="D169" s="1584"/>
      <c r="E169" s="1585"/>
      <c r="F169" s="120"/>
    </row>
    <row r="170" spans="1:6" ht="19.5" hidden="1" customHeight="1" thickBot="1" x14ac:dyDescent="0.45">
      <c r="A170" s="10" t="s">
        <v>1</v>
      </c>
      <c r="B170" s="132">
        <f t="shared" si="5"/>
        <v>1900</v>
      </c>
      <c r="C170" s="1586">
        <f>[6]массаж!H103</f>
        <v>0.19</v>
      </c>
      <c r="D170" s="1584">
        <f>[6]массаж!I103</f>
        <v>0.02</v>
      </c>
      <c r="E170" s="1585">
        <f>[6]массаж!I102</f>
        <v>1.7399999999999999E-2</v>
      </c>
      <c r="F170" s="120">
        <v>0</v>
      </c>
    </row>
    <row r="171" spans="1:6" ht="19.5" hidden="1" customHeight="1" x14ac:dyDescent="0.4">
      <c r="A171" s="7" t="s">
        <v>0</v>
      </c>
      <c r="B171" s="128">
        <f t="shared" si="5"/>
        <v>32399.999999999996</v>
      </c>
      <c r="C171" s="127">
        <f>SUM(C169:C170)</f>
        <v>3.2399999999999998</v>
      </c>
      <c r="D171" s="126">
        <f>SUM(D169:D170)</f>
        <v>0.02</v>
      </c>
      <c r="E171" s="108"/>
      <c r="F171" s="107"/>
    </row>
    <row r="172" spans="1:6" ht="19.5" hidden="1" customHeight="1" thickBot="1" x14ac:dyDescent="0.45">
      <c r="A172" s="137" t="s">
        <v>192</v>
      </c>
      <c r="B172" s="136">
        <f t="shared" si="5"/>
        <v>15300</v>
      </c>
      <c r="C172" s="135">
        <v>1.53</v>
      </c>
      <c r="D172" s="134"/>
      <c r="E172" s="121"/>
      <c r="F172" s="120"/>
    </row>
    <row r="173" spans="1:6" ht="19.5" hidden="1" customHeight="1" thickBot="1" x14ac:dyDescent="0.45">
      <c r="A173" s="10" t="s">
        <v>1</v>
      </c>
      <c r="B173" s="132">
        <f t="shared" si="5"/>
        <v>1900</v>
      </c>
      <c r="C173" s="135">
        <f>[6]массаж!H107</f>
        <v>0.19</v>
      </c>
      <c r="D173" s="168"/>
      <c r="E173" s="121"/>
      <c r="F173" s="120"/>
    </row>
    <row r="174" spans="1:6" ht="22.5" hidden="1" customHeight="1" x14ac:dyDescent="0.4">
      <c r="A174" s="7" t="s">
        <v>0</v>
      </c>
      <c r="B174" s="128">
        <f t="shared" si="5"/>
        <v>17200</v>
      </c>
      <c r="C174" s="127">
        <f>SUM(C172:C173)</f>
        <v>1.72</v>
      </c>
      <c r="D174" s="125">
        <f>SUM(D172:D173)</f>
        <v>0</v>
      </c>
      <c r="E174" s="108"/>
      <c r="F174" s="107"/>
    </row>
    <row r="175" spans="1:6" ht="22.5" hidden="1" customHeight="1" thickBot="1" x14ac:dyDescent="0.45">
      <c r="A175" s="137" t="s">
        <v>191</v>
      </c>
      <c r="B175" s="136">
        <f t="shared" si="5"/>
        <v>7700</v>
      </c>
      <c r="C175" s="1586">
        <v>0.77</v>
      </c>
      <c r="D175" s="1584"/>
      <c r="E175" s="1585"/>
      <c r="F175" s="120"/>
    </row>
    <row r="176" spans="1:6" ht="22.5" hidden="1" customHeight="1" thickBot="1" x14ac:dyDescent="0.45">
      <c r="A176" s="10" t="s">
        <v>1</v>
      </c>
      <c r="B176" s="132">
        <f t="shared" si="5"/>
        <v>100</v>
      </c>
      <c r="C176" s="1586">
        <f>[6]массаж!H112</f>
        <v>0.01</v>
      </c>
      <c r="D176" s="1584">
        <f>[6]массаж!I112</f>
        <v>0</v>
      </c>
      <c r="E176" s="1585"/>
      <c r="F176" s="120"/>
    </row>
    <row r="177" spans="1:6" ht="21" hidden="1" customHeight="1" x14ac:dyDescent="0.4">
      <c r="A177" s="7" t="s">
        <v>0</v>
      </c>
      <c r="B177" s="128">
        <f t="shared" si="5"/>
        <v>7800</v>
      </c>
      <c r="C177" s="127">
        <f>SUM(C175:C176)</f>
        <v>0.78</v>
      </c>
      <c r="D177" s="126">
        <f>SUM(D175:D176)</f>
        <v>0</v>
      </c>
      <c r="E177" s="108"/>
      <c r="F177" s="107"/>
    </row>
    <row r="178" spans="1:6" ht="30" hidden="1" customHeight="1" thickBot="1" x14ac:dyDescent="0.4">
      <c r="A178" s="191" t="s">
        <v>190</v>
      </c>
      <c r="B178" s="214"/>
      <c r="C178" s="1529"/>
      <c r="D178" s="1592"/>
      <c r="E178" s="121"/>
      <c r="F178" s="120"/>
    </row>
    <row r="179" spans="1:6" ht="25.5" hidden="1" customHeight="1" thickBot="1" x14ac:dyDescent="0.45">
      <c r="A179" s="1230" t="s">
        <v>189</v>
      </c>
      <c r="B179" s="136">
        <f t="shared" ref="B179:B193" si="6">C179*$B$14</f>
        <v>75500</v>
      </c>
      <c r="C179" s="1593">
        <v>7.55</v>
      </c>
      <c r="D179" s="134"/>
      <c r="E179" s="121"/>
      <c r="F179" s="120"/>
    </row>
    <row r="180" spans="1:6" ht="25.5" hidden="1" customHeight="1" x14ac:dyDescent="0.4">
      <c r="A180" s="10" t="s">
        <v>1</v>
      </c>
      <c r="B180" s="132">
        <f t="shared" si="6"/>
        <v>200</v>
      </c>
      <c r="C180" s="1594">
        <f>[6]ИРТ!H17</f>
        <v>0.02</v>
      </c>
      <c r="D180" s="1595">
        <f>[6]ИРТ!I17</f>
        <v>0</v>
      </c>
      <c r="E180" s="88">
        <v>0</v>
      </c>
      <c r="F180" s="102">
        <f>[6]ИРТ!I16</f>
        <v>0</v>
      </c>
    </row>
    <row r="181" spans="1:6" ht="25.5" hidden="1" customHeight="1" thickBot="1" x14ac:dyDescent="0.45">
      <c r="A181" s="7" t="s">
        <v>0</v>
      </c>
      <c r="B181" s="128">
        <f t="shared" si="6"/>
        <v>75700</v>
      </c>
      <c r="C181" s="127">
        <f>SUM(C179:C180)</f>
        <v>7.5699999999999994</v>
      </c>
      <c r="D181" s="1540">
        <f>SUM(D179:D180)</f>
        <v>0</v>
      </c>
      <c r="E181" s="1559"/>
      <c r="F181" s="1560"/>
    </row>
    <row r="182" spans="1:6" ht="25.5" hidden="1" customHeight="1" thickBot="1" x14ac:dyDescent="0.45">
      <c r="A182" s="1230" t="s">
        <v>188</v>
      </c>
      <c r="B182" s="136">
        <f t="shared" si="6"/>
        <v>40800</v>
      </c>
      <c r="C182" s="1593">
        <v>4.08</v>
      </c>
      <c r="D182" s="1552"/>
      <c r="E182" s="1557"/>
      <c r="F182" s="1558"/>
    </row>
    <row r="183" spans="1:6" ht="25.5" hidden="1" customHeight="1" thickBot="1" x14ac:dyDescent="0.45">
      <c r="A183" s="10" t="s">
        <v>1</v>
      </c>
      <c r="B183" s="132">
        <f t="shared" si="6"/>
        <v>200</v>
      </c>
      <c r="C183" s="1594">
        <f>[6]ИРТ!H22</f>
        <v>0.02</v>
      </c>
      <c r="D183" s="1595">
        <f>[6]ИРТ!I22</f>
        <v>0</v>
      </c>
      <c r="E183" s="88">
        <v>0</v>
      </c>
      <c r="F183" s="102">
        <f>[6]ИРТ!I21</f>
        <v>0</v>
      </c>
    </row>
    <row r="184" spans="1:6" ht="51" hidden="1" customHeight="1" x14ac:dyDescent="0.4">
      <c r="A184" s="7" t="s">
        <v>0</v>
      </c>
      <c r="B184" s="128">
        <f t="shared" si="6"/>
        <v>41000</v>
      </c>
      <c r="C184" s="127">
        <f>SUM(C182:C183)</f>
        <v>4.0999999999999996</v>
      </c>
      <c r="D184" s="1540">
        <f>SUM(D182:D183)</f>
        <v>0</v>
      </c>
      <c r="E184" s="1596"/>
      <c r="F184" s="1597"/>
    </row>
    <row r="185" spans="1:6" ht="22.5" hidden="1" customHeight="1" thickBot="1" x14ac:dyDescent="0.45">
      <c r="A185" s="1232" t="s">
        <v>187</v>
      </c>
      <c r="B185" s="136">
        <f t="shared" si="6"/>
        <v>26600</v>
      </c>
      <c r="C185" s="1593">
        <f>2.66</f>
        <v>2.66</v>
      </c>
      <c r="D185" s="1552"/>
      <c r="E185" s="1557"/>
      <c r="F185" s="1558"/>
    </row>
    <row r="186" spans="1:6" ht="24" hidden="1" customHeight="1" thickBot="1" x14ac:dyDescent="0.45">
      <c r="A186" s="10" t="s">
        <v>1</v>
      </c>
      <c r="B186" s="132">
        <f t="shared" si="6"/>
        <v>200</v>
      </c>
      <c r="C186" s="1598">
        <f>[6]ИРТ!H27</f>
        <v>0.02</v>
      </c>
      <c r="D186" s="1599">
        <f>[6]ИРТ!I27</f>
        <v>0</v>
      </c>
      <c r="E186" s="1600"/>
      <c r="F186" s="1601"/>
    </row>
    <row r="187" spans="1:6" ht="24" hidden="1" customHeight="1" x14ac:dyDescent="0.4">
      <c r="A187" s="7" t="s">
        <v>0</v>
      </c>
      <c r="B187" s="128">
        <f t="shared" si="6"/>
        <v>26800</v>
      </c>
      <c r="C187" s="127">
        <f>SUM(C185:C186)</f>
        <v>2.68</v>
      </c>
      <c r="D187" s="1540">
        <f>SUM(D185:D186)</f>
        <v>0</v>
      </c>
      <c r="E187" s="1559"/>
      <c r="F187" s="1560"/>
    </row>
    <row r="188" spans="1:6" ht="30.75" hidden="1" customHeight="1" thickBot="1" x14ac:dyDescent="0.45">
      <c r="A188" s="1235" t="s">
        <v>186</v>
      </c>
      <c r="B188" s="136">
        <f t="shared" si="6"/>
        <v>40800</v>
      </c>
      <c r="C188" s="1593">
        <v>4.08</v>
      </c>
      <c r="D188" s="134"/>
      <c r="E188" s="121"/>
      <c r="F188" s="120"/>
    </row>
    <row r="189" spans="1:6" ht="25.5" hidden="1" customHeight="1" thickBot="1" x14ac:dyDescent="0.45">
      <c r="A189" s="10" t="s">
        <v>1</v>
      </c>
      <c r="B189" s="132">
        <f t="shared" si="6"/>
        <v>200</v>
      </c>
      <c r="C189" s="1593">
        <f>[6]ИРТ!H33</f>
        <v>0.02</v>
      </c>
      <c r="D189" s="1602">
        <f>[6]ИРТ!I33</f>
        <v>1E-3</v>
      </c>
      <c r="E189" s="1603">
        <v>0</v>
      </c>
      <c r="F189" s="1604">
        <f>[6]ИРТ!I33</f>
        <v>1E-3</v>
      </c>
    </row>
    <row r="190" spans="1:6" ht="19.5" hidden="1" customHeight="1" x14ac:dyDescent="0.4">
      <c r="A190" s="7" t="s">
        <v>0</v>
      </c>
      <c r="B190" s="128">
        <f t="shared" si="6"/>
        <v>41000</v>
      </c>
      <c r="C190" s="127">
        <f>SUM(C188:C189)</f>
        <v>4.0999999999999996</v>
      </c>
      <c r="D190" s="1540">
        <f>SUM(D188:D189)</f>
        <v>1E-3</v>
      </c>
      <c r="E190" s="1559"/>
      <c r="F190" s="1560"/>
    </row>
    <row r="191" spans="1:6" ht="19.5" hidden="1" customHeight="1" x14ac:dyDescent="0.4">
      <c r="A191" s="1236" t="s">
        <v>185</v>
      </c>
      <c r="B191" s="136">
        <f t="shared" si="6"/>
        <v>76800</v>
      </c>
      <c r="C191" s="1593">
        <v>7.68</v>
      </c>
      <c r="D191" s="134"/>
      <c r="E191" s="121"/>
      <c r="F191" s="120"/>
    </row>
    <row r="192" spans="1:6" ht="19.5" hidden="1" customHeight="1" thickBot="1" x14ac:dyDescent="0.45">
      <c r="A192" s="10" t="s">
        <v>1</v>
      </c>
      <c r="B192" s="132">
        <f t="shared" si="6"/>
        <v>28100</v>
      </c>
      <c r="C192" s="1594">
        <f>[6]ИРТ!H45</f>
        <v>2.81</v>
      </c>
      <c r="D192" s="1595">
        <f>[6]ИРТ!I45</f>
        <v>0.21</v>
      </c>
      <c r="E192" s="88">
        <f>[6]ИРТ!K36</f>
        <v>0.21340000000000001</v>
      </c>
      <c r="F192" s="102">
        <f>[6]ИРТ!K44</f>
        <v>1.5E-3</v>
      </c>
    </row>
    <row r="193" spans="1:8" ht="24" hidden="1" customHeight="1" x14ac:dyDescent="0.4">
      <c r="A193" s="7" t="s">
        <v>0</v>
      </c>
      <c r="B193" s="128">
        <f t="shared" si="6"/>
        <v>104900</v>
      </c>
      <c r="C193" s="127">
        <f>SUM(C191:C192)</f>
        <v>10.49</v>
      </c>
      <c r="D193" s="126">
        <f>SUM(D191:D192)</f>
        <v>0.21</v>
      </c>
      <c r="E193" s="1590"/>
      <c r="F193" s="1591"/>
    </row>
    <row r="194" spans="1:8" ht="27" hidden="1" customHeight="1" thickBot="1" x14ac:dyDescent="0.4">
      <c r="A194" s="1232" t="s">
        <v>184</v>
      </c>
      <c r="B194" s="1237"/>
      <c r="C194" s="1598">
        <v>22600</v>
      </c>
      <c r="D194" s="153"/>
      <c r="E194" s="121"/>
      <c r="F194" s="120"/>
    </row>
    <row r="195" spans="1:8" ht="25.5" hidden="1" customHeight="1" thickBot="1" x14ac:dyDescent="0.45">
      <c r="A195" s="10" t="s">
        <v>1</v>
      </c>
      <c r="B195" s="1238"/>
      <c r="C195" s="1598">
        <f>[6]ИРТ!H56</f>
        <v>0.6</v>
      </c>
      <c r="D195" s="1599">
        <f>[6]ИРТ!I56</f>
        <v>0.01</v>
      </c>
      <c r="E195" s="1600"/>
      <c r="F195" s="1601"/>
    </row>
    <row r="196" spans="1:8" ht="27" hidden="1" customHeight="1" x14ac:dyDescent="0.35">
      <c r="A196" s="7" t="s">
        <v>0</v>
      </c>
      <c r="B196" s="167"/>
      <c r="C196" s="127">
        <f>SUM(C194:C195)</f>
        <v>22600.6</v>
      </c>
      <c r="D196" s="126">
        <f>SUM(D194:D195)</f>
        <v>0.01</v>
      </c>
      <c r="E196" s="108"/>
      <c r="F196" s="107"/>
    </row>
    <row r="197" spans="1:8" ht="29.25" hidden="1" customHeight="1" thickBot="1" x14ac:dyDescent="0.4">
      <c r="A197" s="1236" t="s">
        <v>183</v>
      </c>
      <c r="B197" s="1239"/>
      <c r="C197" s="1593">
        <v>22600</v>
      </c>
      <c r="D197" s="134"/>
      <c r="E197" s="121"/>
      <c r="F197" s="120"/>
    </row>
    <row r="198" spans="1:8" ht="26.25" hidden="1" customHeight="1" thickBot="1" x14ac:dyDescent="0.45">
      <c r="A198" s="10" t="s">
        <v>1</v>
      </c>
      <c r="B198" s="1238"/>
      <c r="C198" s="1593">
        <f>[6]ИРТ!H66</f>
        <v>0</v>
      </c>
      <c r="D198" s="1602">
        <f>[6]ИРТ!I66</f>
        <v>0</v>
      </c>
      <c r="E198" s="1605"/>
      <c r="F198" s="1606"/>
    </row>
    <row r="199" spans="1:8" ht="26.25" hidden="1" customHeight="1" thickBot="1" x14ac:dyDescent="0.4">
      <c r="A199" s="7" t="s">
        <v>0</v>
      </c>
      <c r="B199" s="167"/>
      <c r="C199" s="127">
        <f>SUM(C197:C198)</f>
        <v>22600</v>
      </c>
      <c r="D199" s="126">
        <f>SUM(D197:D198)</f>
        <v>0</v>
      </c>
      <c r="E199" s="108"/>
      <c r="F199" s="107"/>
    </row>
    <row r="200" spans="1:8" ht="26.25" hidden="1" customHeight="1" x14ac:dyDescent="0.35">
      <c r="A200" s="1236" t="s">
        <v>182</v>
      </c>
      <c r="B200" s="1240"/>
      <c r="C200" s="1593">
        <v>22600</v>
      </c>
      <c r="D200" s="153"/>
      <c r="E200" s="121"/>
      <c r="F200" s="120"/>
    </row>
    <row r="201" spans="1:8" ht="27" hidden="1" customHeight="1" thickBot="1" x14ac:dyDescent="0.45">
      <c r="A201" s="10" t="s">
        <v>1</v>
      </c>
      <c r="B201" s="1238"/>
      <c r="C201" s="1593">
        <f>[6]ИРТ!H76</f>
        <v>0</v>
      </c>
      <c r="D201" s="1602">
        <f>[6]ИРТ!I76</f>
        <v>0</v>
      </c>
      <c r="E201" s="1605"/>
      <c r="F201" s="1606"/>
    </row>
    <row r="202" spans="1:8" ht="26.25" hidden="1" customHeight="1" thickBot="1" x14ac:dyDescent="0.4">
      <c r="A202" s="7" t="s">
        <v>0</v>
      </c>
      <c r="B202" s="167"/>
      <c r="C202" s="127">
        <f>SUM(C200:C201)</f>
        <v>22600</v>
      </c>
      <c r="D202" s="126">
        <f>SUM(D200:D201)</f>
        <v>0</v>
      </c>
      <c r="E202" s="108"/>
      <c r="F202" s="107"/>
    </row>
    <row r="203" spans="1:8" ht="26.25" hidden="1" customHeight="1" x14ac:dyDescent="0.35">
      <c r="A203" s="1232" t="s">
        <v>181</v>
      </c>
      <c r="B203" s="1241"/>
      <c r="C203" s="1598">
        <v>30150</v>
      </c>
      <c r="D203" s="134"/>
      <c r="E203" s="121"/>
      <c r="F203" s="120"/>
      <c r="G203" s="471"/>
      <c r="H203" s="471"/>
    </row>
    <row r="204" spans="1:8" ht="27" hidden="1" customHeight="1" thickBot="1" x14ac:dyDescent="0.45">
      <c r="A204" s="10" t="s">
        <v>1</v>
      </c>
      <c r="B204" s="1238"/>
      <c r="C204" s="1598">
        <f>[6]ИРТ!H87</f>
        <v>0</v>
      </c>
      <c r="D204" s="1599">
        <f>[6]ИРТ!I87</f>
        <v>0</v>
      </c>
      <c r="E204" s="1600"/>
      <c r="F204" s="1601"/>
    </row>
    <row r="205" spans="1:8" ht="26.25" hidden="1" customHeight="1" thickBot="1" x14ac:dyDescent="0.4">
      <c r="A205" s="7" t="s">
        <v>0</v>
      </c>
      <c r="B205" s="167"/>
      <c r="C205" s="127">
        <f>SUM(C203:C204)</f>
        <v>30150</v>
      </c>
      <c r="D205" s="126">
        <f>SUM(D203:D204)</f>
        <v>0</v>
      </c>
      <c r="E205" s="108"/>
      <c r="F205" s="107"/>
    </row>
    <row r="206" spans="1:8" ht="26.25" hidden="1" customHeight="1" x14ac:dyDescent="0.35">
      <c r="A206" s="1232" t="s">
        <v>180</v>
      </c>
      <c r="B206" s="1237"/>
      <c r="C206" s="1598">
        <v>30150</v>
      </c>
      <c r="D206" s="153"/>
      <c r="E206" s="121"/>
      <c r="F206" s="120"/>
    </row>
    <row r="207" spans="1:8" ht="27" hidden="1" customHeight="1" thickBot="1" x14ac:dyDescent="0.45">
      <c r="A207" s="10" t="s">
        <v>1</v>
      </c>
      <c r="B207" s="1238"/>
      <c r="C207" s="1598">
        <f>[6]ИРТ!H97</f>
        <v>0</v>
      </c>
      <c r="D207" s="1599">
        <f>[6]ИРТ!I97</f>
        <v>0</v>
      </c>
      <c r="E207" s="1600"/>
      <c r="F207" s="1601"/>
    </row>
    <row r="208" spans="1:8" ht="26.25" hidden="1" customHeight="1" thickBot="1" x14ac:dyDescent="0.4">
      <c r="A208" s="7" t="s">
        <v>0</v>
      </c>
      <c r="B208" s="167"/>
      <c r="C208" s="127">
        <f>SUM(C206:C207)</f>
        <v>30150</v>
      </c>
      <c r="D208" s="126">
        <f>SUM(D206:D207)</f>
        <v>0</v>
      </c>
      <c r="E208" s="108"/>
      <c r="F208" s="107"/>
    </row>
    <row r="209" spans="1:6" ht="26.25" hidden="1" customHeight="1" x14ac:dyDescent="0.35">
      <c r="A209" s="1236" t="s">
        <v>179</v>
      </c>
      <c r="B209" s="1239"/>
      <c r="C209" s="1593">
        <v>15050</v>
      </c>
      <c r="D209" s="134"/>
      <c r="E209" s="121"/>
      <c r="F209" s="120"/>
    </row>
    <row r="210" spans="1:6" ht="27" hidden="1" customHeight="1" thickBot="1" x14ac:dyDescent="0.45">
      <c r="A210" s="10" t="s">
        <v>1</v>
      </c>
      <c r="B210" s="1238"/>
      <c r="C210" s="1593">
        <f>[6]ИРТ!H105</f>
        <v>0</v>
      </c>
      <c r="D210" s="1602">
        <f>[6]ИРТ!I105</f>
        <v>0</v>
      </c>
      <c r="E210" s="1605"/>
      <c r="F210" s="1606"/>
    </row>
    <row r="211" spans="1:6" ht="26.25" hidden="1" customHeight="1" thickBot="1" x14ac:dyDescent="0.4">
      <c r="A211" s="7" t="s">
        <v>0</v>
      </c>
      <c r="B211" s="167"/>
      <c r="C211" s="127">
        <f>SUM(C209:C210)</f>
        <v>15050</v>
      </c>
      <c r="D211" s="126">
        <f>SUM(D209:D210)</f>
        <v>0</v>
      </c>
      <c r="E211" s="108"/>
      <c r="F211" s="107"/>
    </row>
    <row r="212" spans="1:6" ht="26.25" hidden="1" customHeight="1" x14ac:dyDescent="0.35">
      <c r="A212" s="1232" t="s">
        <v>178</v>
      </c>
      <c r="B212" s="1237"/>
      <c r="C212" s="1598">
        <v>45200</v>
      </c>
      <c r="D212" s="153"/>
      <c r="E212" s="121"/>
      <c r="F212" s="120"/>
    </row>
    <row r="213" spans="1:6" ht="27" hidden="1" customHeight="1" thickBot="1" x14ac:dyDescent="0.45">
      <c r="A213" s="10" t="s">
        <v>1</v>
      </c>
      <c r="B213" s="1238"/>
      <c r="C213" s="1598">
        <f>[6]ИРТ!H115</f>
        <v>0</v>
      </c>
      <c r="D213" s="1599">
        <f>[6]ИРТ!I115</f>
        <v>0</v>
      </c>
      <c r="E213" s="1600"/>
      <c r="F213" s="1601"/>
    </row>
    <row r="214" spans="1:6" ht="26.25" hidden="1" customHeight="1" thickBot="1" x14ac:dyDescent="0.4">
      <c r="A214" s="7" t="s">
        <v>0</v>
      </c>
      <c r="B214" s="167"/>
      <c r="C214" s="127">
        <f>SUM(C212:C213)</f>
        <v>45200</v>
      </c>
      <c r="D214" s="126">
        <f>SUM(D212:D213)</f>
        <v>0</v>
      </c>
      <c r="E214" s="108"/>
      <c r="F214" s="107"/>
    </row>
    <row r="215" spans="1:6" ht="26.25" hidden="1" customHeight="1" x14ac:dyDescent="0.35">
      <c r="A215" s="1236" t="s">
        <v>177</v>
      </c>
      <c r="B215" s="1239"/>
      <c r="C215" s="1607" t="e">
        <f>[2]калькуляция!$B$110</f>
        <v>#REF!</v>
      </c>
      <c r="D215" s="134"/>
      <c r="E215" s="121"/>
      <c r="F215" s="120"/>
    </row>
    <row r="216" spans="1:6" ht="27" hidden="1" customHeight="1" thickBot="1" x14ac:dyDescent="0.4">
      <c r="A216" s="1236"/>
      <c r="B216" s="1243"/>
      <c r="C216" s="1607">
        <f>[2]калькуляция!$F$110</f>
        <v>2.4808500000000002</v>
      </c>
      <c r="D216" s="1608">
        <f>[2]калькуляция!$G$110</f>
        <v>0.33300000000000002</v>
      </c>
      <c r="E216" s="121"/>
      <c r="F216" s="120"/>
    </row>
    <row r="217" spans="1:6" ht="26.25" hidden="1" customHeight="1" thickBot="1" x14ac:dyDescent="0.4">
      <c r="A217" s="1236" t="s">
        <v>176</v>
      </c>
      <c r="B217" s="1240"/>
      <c r="C217" s="1607" t="e">
        <f>[2]калькуляция!$B$116</f>
        <v>#REF!</v>
      </c>
      <c r="D217" s="153"/>
      <c r="E217" s="121"/>
      <c r="F217" s="120"/>
    </row>
    <row r="218" spans="1:6" ht="26.25" hidden="1" customHeight="1" x14ac:dyDescent="0.35">
      <c r="A218" s="1236"/>
      <c r="B218" s="1244"/>
      <c r="C218" s="1607" t="e">
        <f>[2]калькуляция!$F$116</f>
        <v>#REF!</v>
      </c>
      <c r="D218" s="168" t="e">
        <f>[2]калькуляция!$G$116</f>
        <v>#REF!</v>
      </c>
      <c r="E218" s="121"/>
      <c r="F218" s="120"/>
    </row>
    <row r="219" spans="1:6" ht="27" hidden="1" customHeight="1" thickBot="1" x14ac:dyDescent="0.45">
      <c r="A219" s="1236" t="s">
        <v>175</v>
      </c>
      <c r="B219" s="136">
        <f>C219*$B$14</f>
        <v>115200</v>
      </c>
      <c r="C219" s="1593">
        <v>11.52</v>
      </c>
      <c r="D219" s="134"/>
      <c r="E219" s="121"/>
      <c r="F219" s="120"/>
    </row>
    <row r="220" spans="1:6" ht="26.25" hidden="1" customHeight="1" thickBot="1" x14ac:dyDescent="0.45">
      <c r="A220" s="10" t="s">
        <v>1</v>
      </c>
      <c r="B220" s="132">
        <f>C220*$B$14</f>
        <v>24200</v>
      </c>
      <c r="C220" s="1594">
        <f>[6]ИРТ!H138</f>
        <v>2.42</v>
      </c>
      <c r="D220" s="1609">
        <f>[6]ИРТ!I138</f>
        <v>0.18</v>
      </c>
      <c r="E220" s="1610">
        <f>[6]ИРТ!K131</f>
        <v>0.1777</v>
      </c>
      <c r="F220" s="1604">
        <f>[6]ИРТ!K137</f>
        <v>1.5E-3</v>
      </c>
    </row>
    <row r="221" spans="1:6" ht="26.25" hidden="1" customHeight="1" x14ac:dyDescent="0.4">
      <c r="A221" s="7" t="s">
        <v>0</v>
      </c>
      <c r="B221" s="128">
        <f>C221*$B$14</f>
        <v>139400</v>
      </c>
      <c r="C221" s="127">
        <f>SUM(C219:C220)</f>
        <v>13.94</v>
      </c>
      <c r="D221" s="126">
        <f>SUM(D219:D220)</f>
        <v>0.18</v>
      </c>
      <c r="E221" s="108"/>
      <c r="F221" s="107"/>
    </row>
    <row r="222" spans="1:6" ht="27" hidden="1" customHeight="1" thickBot="1" x14ac:dyDescent="0.4">
      <c r="A222" s="1232" t="s">
        <v>174</v>
      </c>
      <c r="B222" s="1237"/>
      <c r="C222" s="1598">
        <v>37650</v>
      </c>
      <c r="D222" s="153"/>
      <c r="E222" s="121"/>
      <c r="F222" s="120"/>
    </row>
    <row r="223" spans="1:6" ht="26.25" hidden="1" customHeight="1" thickBot="1" x14ac:dyDescent="0.45">
      <c r="A223" s="10" t="s">
        <v>1</v>
      </c>
      <c r="B223" s="1238"/>
      <c r="C223" s="1598">
        <f>[6]ИРТ!H149</f>
        <v>0</v>
      </c>
      <c r="D223" s="1599">
        <f>[6]ИРТ!I149</f>
        <v>0</v>
      </c>
      <c r="E223" s="1600"/>
      <c r="F223" s="1601"/>
    </row>
    <row r="224" spans="1:6" ht="26.25" hidden="1" customHeight="1" x14ac:dyDescent="0.35">
      <c r="A224" s="7" t="s">
        <v>0</v>
      </c>
      <c r="B224" s="167"/>
      <c r="C224" s="127">
        <f>SUM(C222:C223)</f>
        <v>37650</v>
      </c>
      <c r="D224" s="126">
        <f>SUM(D222:D223)</f>
        <v>0</v>
      </c>
      <c r="E224" s="108"/>
      <c r="F224" s="107"/>
    </row>
    <row r="225" spans="1:8" ht="27" hidden="1" customHeight="1" thickBot="1" x14ac:dyDescent="0.4">
      <c r="A225" s="1232" t="s">
        <v>173</v>
      </c>
      <c r="B225" s="1241"/>
      <c r="C225" s="1598">
        <v>45200</v>
      </c>
      <c r="D225" s="134"/>
      <c r="E225" s="121"/>
      <c r="F225" s="120"/>
    </row>
    <row r="226" spans="1:8" ht="26.25" hidden="1" customHeight="1" thickBot="1" x14ac:dyDescent="0.45">
      <c r="A226" s="10" t="s">
        <v>1</v>
      </c>
      <c r="B226" s="1238"/>
      <c r="C226" s="1598">
        <f>[6]ИРТ!H159</f>
        <v>0</v>
      </c>
      <c r="D226" s="1599">
        <f>[6]ИРТ!I159</f>
        <v>0</v>
      </c>
      <c r="E226" s="1600"/>
      <c r="F226" s="1601"/>
    </row>
    <row r="227" spans="1:8" ht="26.25" hidden="1" customHeight="1" x14ac:dyDescent="0.35">
      <c r="A227" s="7" t="s">
        <v>0</v>
      </c>
      <c r="B227" s="1245"/>
      <c r="C227" s="127">
        <f>SUM(C225:C226)</f>
        <v>45200</v>
      </c>
      <c r="D227" s="125">
        <f>SUM(D225:D226)</f>
        <v>0</v>
      </c>
      <c r="E227" s="108"/>
      <c r="F227" s="107"/>
    </row>
    <row r="228" spans="1:8" ht="27" hidden="1" customHeight="1" thickBot="1" x14ac:dyDescent="0.45">
      <c r="A228" s="1236" t="s">
        <v>172</v>
      </c>
      <c r="B228" s="136">
        <f>C228*$B$14</f>
        <v>46300</v>
      </c>
      <c r="C228" s="1593">
        <v>4.63</v>
      </c>
      <c r="D228" s="134"/>
      <c r="E228" s="121"/>
      <c r="F228" s="120"/>
    </row>
    <row r="229" spans="1:8" ht="26.25" hidden="1" customHeight="1" thickBot="1" x14ac:dyDescent="0.45">
      <c r="A229" s="10" t="s">
        <v>1</v>
      </c>
      <c r="B229" s="132">
        <f>C229*$B$14</f>
        <v>1200</v>
      </c>
      <c r="C229" s="1594">
        <f>[6]ИРТ!H179</f>
        <v>0.12</v>
      </c>
      <c r="D229" s="1609">
        <f>[6]ИРТ!I179</f>
        <v>0</v>
      </c>
      <c r="E229" s="1610">
        <f>[6]ИРТ!K141</f>
        <v>0</v>
      </c>
      <c r="F229" s="1604">
        <f>[6]ИРТ!K142</f>
        <v>0</v>
      </c>
    </row>
    <row r="230" spans="1:8" ht="26.25" hidden="1" customHeight="1" x14ac:dyDescent="0.4">
      <c r="A230" s="7" t="s">
        <v>0</v>
      </c>
      <c r="B230" s="128">
        <f>C230*$B$14</f>
        <v>47500</v>
      </c>
      <c r="C230" s="127">
        <f>SUM(C228:C229)</f>
        <v>4.75</v>
      </c>
      <c r="D230" s="126">
        <f>SUM(D228:D229)</f>
        <v>0</v>
      </c>
      <c r="E230" s="108"/>
      <c r="F230" s="107"/>
    </row>
    <row r="231" spans="1:8" ht="27" hidden="1" customHeight="1" thickBot="1" x14ac:dyDescent="0.4">
      <c r="A231" s="191" t="s">
        <v>44</v>
      </c>
      <c r="B231" s="205"/>
      <c r="C231" s="1529"/>
      <c r="D231" s="134"/>
      <c r="E231" s="121"/>
      <c r="F231" s="120"/>
    </row>
    <row r="232" spans="1:8" ht="26.25" hidden="1" customHeight="1" thickBot="1" x14ac:dyDescent="0.4">
      <c r="A232" s="204" t="s">
        <v>171</v>
      </c>
      <c r="B232" s="203"/>
      <c r="C232" s="1529"/>
      <c r="D232" s="1608"/>
      <c r="E232" s="121"/>
      <c r="F232" s="120"/>
    </row>
    <row r="233" spans="1:8" ht="26.25" hidden="1" customHeight="1" x14ac:dyDescent="0.4">
      <c r="A233" s="137" t="s">
        <v>170</v>
      </c>
      <c r="B233" s="136">
        <f t="shared" ref="B233:B289" si="7">C233*$B$14</f>
        <v>12600</v>
      </c>
      <c r="C233" s="135">
        <v>1.26</v>
      </c>
      <c r="D233" s="134"/>
      <c r="E233" s="121"/>
      <c r="F233" s="120"/>
    </row>
    <row r="234" spans="1:8" ht="27" hidden="1" customHeight="1" thickBot="1" x14ac:dyDescent="0.45">
      <c r="A234" s="10" t="s">
        <v>169</v>
      </c>
      <c r="B234" s="132">
        <f t="shared" si="7"/>
        <v>1900</v>
      </c>
      <c r="C234" s="135">
        <f>[6]физио!H20</f>
        <v>0.19</v>
      </c>
      <c r="D234" s="168">
        <f>[6]физио!I20</f>
        <v>0.02</v>
      </c>
      <c r="E234" s="121">
        <f>[6]физио!K20</f>
        <v>1.6899999999999998E-2</v>
      </c>
      <c r="F234" s="120">
        <v>0</v>
      </c>
    </row>
    <row r="235" spans="1:8" ht="26.25" hidden="1" customHeight="1" thickBot="1" x14ac:dyDescent="0.45">
      <c r="A235" s="7" t="s">
        <v>0</v>
      </c>
      <c r="B235" s="128">
        <f t="shared" si="7"/>
        <v>14500</v>
      </c>
      <c r="C235" s="127">
        <f>SUM(C233:C234)</f>
        <v>1.45</v>
      </c>
      <c r="D235" s="126">
        <f>SUM(D233:D234)</f>
        <v>0.02</v>
      </c>
      <c r="E235" s="108"/>
      <c r="F235" s="107"/>
    </row>
    <row r="236" spans="1:8" ht="26.25" hidden="1" customHeight="1" x14ac:dyDescent="0.4">
      <c r="A236" s="137" t="s">
        <v>168</v>
      </c>
      <c r="B236" s="136">
        <f t="shared" si="7"/>
        <v>18700</v>
      </c>
      <c r="C236" s="135">
        <v>1.87</v>
      </c>
      <c r="D236" s="134"/>
      <c r="E236" s="121"/>
      <c r="F236" s="120"/>
      <c r="G236" s="471"/>
      <c r="H236" s="471"/>
    </row>
    <row r="237" spans="1:8" ht="27" hidden="1" customHeight="1" thickBot="1" x14ac:dyDescent="0.45">
      <c r="A237" s="10" t="s">
        <v>167</v>
      </c>
      <c r="B237" s="132">
        <f t="shared" si="7"/>
        <v>1900</v>
      </c>
      <c r="C237" s="135">
        <f>[6]физио!H28</f>
        <v>0.19</v>
      </c>
      <c r="D237" s="168">
        <f>[6]физио!I28</f>
        <v>0.02</v>
      </c>
      <c r="E237" s="121">
        <f>[6]физио!K28</f>
        <v>1.6899999999999998E-2</v>
      </c>
      <c r="F237" s="120">
        <v>0</v>
      </c>
    </row>
    <row r="238" spans="1:8" ht="26.25" hidden="1" customHeight="1" thickBot="1" x14ac:dyDescent="0.45">
      <c r="A238" s="7" t="s">
        <v>0</v>
      </c>
      <c r="B238" s="128">
        <f t="shared" si="7"/>
        <v>20600</v>
      </c>
      <c r="C238" s="127">
        <f>SUM(C236:C237)</f>
        <v>2.06</v>
      </c>
      <c r="D238" s="126">
        <f>SUM(D236:D237)</f>
        <v>0.02</v>
      </c>
      <c r="E238" s="108"/>
      <c r="F238" s="107"/>
    </row>
    <row r="239" spans="1:8" ht="26.25" hidden="1" customHeight="1" x14ac:dyDescent="0.4">
      <c r="A239" s="202" t="s">
        <v>166</v>
      </c>
      <c r="B239" s="136">
        <f t="shared" si="7"/>
        <v>36100</v>
      </c>
      <c r="C239" s="1565">
        <v>3.61</v>
      </c>
      <c r="D239" s="134"/>
      <c r="E239" s="121"/>
      <c r="F239" s="120"/>
    </row>
    <row r="240" spans="1:8" ht="27" hidden="1" customHeight="1" thickBot="1" x14ac:dyDescent="0.45">
      <c r="A240" s="10" t="s">
        <v>1</v>
      </c>
      <c r="B240" s="132">
        <f t="shared" si="7"/>
        <v>600</v>
      </c>
      <c r="C240" s="1611">
        <f>[6]физио!H34</f>
        <v>0.06</v>
      </c>
      <c r="D240" s="1584">
        <f>[6]физио!I34</f>
        <v>0.01</v>
      </c>
      <c r="E240" s="1585">
        <f>[6]физио!K34</f>
        <v>5.7999999999999996E-3</v>
      </c>
      <c r="F240" s="120">
        <v>0</v>
      </c>
    </row>
    <row r="241" spans="1:6" ht="26.25" hidden="1" customHeight="1" thickBot="1" x14ac:dyDescent="0.45">
      <c r="A241" s="7" t="s">
        <v>0</v>
      </c>
      <c r="B241" s="128">
        <f t="shared" si="7"/>
        <v>36700</v>
      </c>
      <c r="C241" s="127">
        <f>SUM(C239:C240)</f>
        <v>3.67</v>
      </c>
      <c r="D241" s="126">
        <f>SUM(D239:D240)</f>
        <v>0.01</v>
      </c>
      <c r="E241" s="108"/>
      <c r="F241" s="107"/>
    </row>
    <row r="242" spans="1:6" ht="26.25" hidden="1" customHeight="1" x14ac:dyDescent="0.4">
      <c r="A242" s="170" t="s">
        <v>165</v>
      </c>
      <c r="B242" s="136">
        <f t="shared" si="7"/>
        <v>24900.000000000004</v>
      </c>
      <c r="C242" s="1565">
        <v>2.4900000000000002</v>
      </c>
      <c r="D242" s="134"/>
      <c r="E242" s="121"/>
      <c r="F242" s="120"/>
    </row>
    <row r="243" spans="1:6" ht="27" hidden="1" customHeight="1" thickBot="1" x14ac:dyDescent="0.45">
      <c r="A243" s="10" t="s">
        <v>1</v>
      </c>
      <c r="B243" s="132">
        <f t="shared" si="7"/>
        <v>4300</v>
      </c>
      <c r="C243" s="1612">
        <f>[6]физио!H41</f>
        <v>0.43</v>
      </c>
      <c r="D243" s="1584">
        <f>[6]физио!I41</f>
        <v>0.04</v>
      </c>
      <c r="E243" s="1585">
        <f>[6]физио!K41</f>
        <v>3.9100000000000003E-2</v>
      </c>
      <c r="F243" s="120">
        <v>0</v>
      </c>
    </row>
    <row r="244" spans="1:6" ht="26.25" hidden="1" customHeight="1" thickBot="1" x14ac:dyDescent="0.45">
      <c r="A244" s="7" t="s">
        <v>0</v>
      </c>
      <c r="B244" s="128">
        <f t="shared" si="7"/>
        <v>29200.000000000004</v>
      </c>
      <c r="C244" s="127">
        <f>SUM(C242:C243)</f>
        <v>2.9200000000000004</v>
      </c>
      <c r="D244" s="126">
        <f>SUM(D242:D243)</f>
        <v>0.04</v>
      </c>
      <c r="E244" s="108"/>
      <c r="F244" s="107"/>
    </row>
    <row r="245" spans="1:6" ht="26.25" hidden="1" customHeight="1" x14ac:dyDescent="0.4">
      <c r="A245" s="137" t="s">
        <v>164</v>
      </c>
      <c r="B245" s="136">
        <f t="shared" si="7"/>
        <v>37400</v>
      </c>
      <c r="C245" s="135">
        <v>3.74</v>
      </c>
      <c r="D245" s="134"/>
      <c r="E245" s="121"/>
      <c r="F245" s="120"/>
    </row>
    <row r="246" spans="1:6" ht="27" hidden="1" customHeight="1" thickBot="1" x14ac:dyDescent="0.45">
      <c r="A246" s="10" t="s">
        <v>1</v>
      </c>
      <c r="B246" s="132">
        <f t="shared" si="7"/>
        <v>1600</v>
      </c>
      <c r="C246" s="1586">
        <f>[6]физио!H49</f>
        <v>0.16</v>
      </c>
      <c r="D246" s="1584">
        <f>[6]физио!I49</f>
        <v>0.01</v>
      </c>
      <c r="E246" s="1585">
        <f>[6]физио!K49</f>
        <v>1.4500000000000001E-2</v>
      </c>
      <c r="F246" s="120">
        <v>0</v>
      </c>
    </row>
    <row r="247" spans="1:6" ht="26.25" hidden="1" customHeight="1" thickBot="1" x14ac:dyDescent="0.45">
      <c r="A247" s="7" t="s">
        <v>0</v>
      </c>
      <c r="B247" s="128">
        <f t="shared" si="7"/>
        <v>39000</v>
      </c>
      <c r="C247" s="127">
        <f>SUM(C245:C246)</f>
        <v>3.9000000000000004</v>
      </c>
      <c r="D247" s="126">
        <f>SUM(D245:D246)</f>
        <v>0.01</v>
      </c>
      <c r="E247" s="108"/>
      <c r="F247" s="107"/>
    </row>
    <row r="248" spans="1:6" ht="26.25" hidden="1" customHeight="1" x14ac:dyDescent="0.4">
      <c r="A248" s="137" t="s">
        <v>163</v>
      </c>
      <c r="B248" s="136">
        <f t="shared" si="7"/>
        <v>25000</v>
      </c>
      <c r="C248" s="135">
        <v>2.5</v>
      </c>
      <c r="D248" s="134"/>
      <c r="E248" s="121"/>
      <c r="F248" s="120"/>
    </row>
    <row r="249" spans="1:6" ht="27" hidden="1" customHeight="1" thickBot="1" x14ac:dyDescent="0.45">
      <c r="A249" s="10" t="s">
        <v>1</v>
      </c>
      <c r="B249" s="132">
        <f t="shared" si="7"/>
        <v>3100</v>
      </c>
      <c r="C249" s="1586">
        <f>[6]физио!H56</f>
        <v>0.31</v>
      </c>
      <c r="D249" s="1584">
        <f>[6]физио!I56</f>
        <v>0.03</v>
      </c>
      <c r="E249" s="1585">
        <f>[6]физио!K56</f>
        <v>2.8000000000000001E-2</v>
      </c>
      <c r="F249" s="120">
        <v>0</v>
      </c>
    </row>
    <row r="250" spans="1:6" ht="26.25" hidden="1" customHeight="1" thickBot="1" x14ac:dyDescent="0.45">
      <c r="A250" s="7" t="s">
        <v>0</v>
      </c>
      <c r="B250" s="128">
        <f t="shared" si="7"/>
        <v>28100</v>
      </c>
      <c r="C250" s="127">
        <f>SUM(C248:C249)</f>
        <v>2.81</v>
      </c>
      <c r="D250" s="126">
        <f>SUM(D248:D249)</f>
        <v>0.03</v>
      </c>
      <c r="E250" s="108"/>
      <c r="F250" s="107"/>
    </row>
    <row r="251" spans="1:6" ht="26.25" hidden="1" customHeight="1" x14ac:dyDescent="0.4">
      <c r="A251" s="137" t="s">
        <v>162</v>
      </c>
      <c r="B251" s="136">
        <f t="shared" si="7"/>
        <v>24900.000000000004</v>
      </c>
      <c r="C251" s="135">
        <v>2.4900000000000002</v>
      </c>
      <c r="D251" s="134"/>
      <c r="E251" s="121"/>
      <c r="F251" s="120"/>
    </row>
    <row r="252" spans="1:6" ht="27" hidden="1" customHeight="1" thickBot="1" x14ac:dyDescent="0.45">
      <c r="A252" s="10" t="s">
        <v>1</v>
      </c>
      <c r="B252" s="132">
        <f t="shared" si="7"/>
        <v>3100</v>
      </c>
      <c r="C252" s="1586">
        <f>[6]физио!H63</f>
        <v>0.31</v>
      </c>
      <c r="D252" s="1584">
        <f>[6]физио!I63</f>
        <v>0.03</v>
      </c>
      <c r="E252" s="1585">
        <f>[6]физио!K63</f>
        <v>2.8000000000000001E-2</v>
      </c>
      <c r="F252" s="120">
        <v>0</v>
      </c>
    </row>
    <row r="253" spans="1:6" ht="26.25" hidden="1" customHeight="1" thickBot="1" x14ac:dyDescent="0.45">
      <c r="A253" s="7" t="s">
        <v>0</v>
      </c>
      <c r="B253" s="128">
        <f t="shared" si="7"/>
        <v>28000.000000000004</v>
      </c>
      <c r="C253" s="127">
        <f>SUM(C251:C252)</f>
        <v>2.8000000000000003</v>
      </c>
      <c r="D253" s="126">
        <f>SUM(D251:D252)</f>
        <v>0.03</v>
      </c>
      <c r="E253" s="108"/>
      <c r="F253" s="107"/>
    </row>
    <row r="254" spans="1:6" ht="26.25" hidden="1" customHeight="1" x14ac:dyDescent="0.4">
      <c r="A254" s="137" t="s">
        <v>161</v>
      </c>
      <c r="B254" s="136">
        <f t="shared" si="7"/>
        <v>24900.000000000004</v>
      </c>
      <c r="C254" s="135">
        <v>2.4900000000000002</v>
      </c>
      <c r="D254" s="134"/>
      <c r="E254" s="121"/>
      <c r="F254" s="120"/>
    </row>
    <row r="255" spans="1:6" ht="27" hidden="1" customHeight="1" thickBot="1" x14ac:dyDescent="0.45">
      <c r="A255" s="10" t="s">
        <v>1</v>
      </c>
      <c r="B255" s="132">
        <f t="shared" si="7"/>
        <v>3100</v>
      </c>
      <c r="C255" s="1586">
        <f>[6]физио!H70</f>
        <v>0.31</v>
      </c>
      <c r="D255" s="1584">
        <f>[6]физио!I70</f>
        <v>0.03</v>
      </c>
      <c r="E255" s="1585">
        <f>[6]физио!K70</f>
        <v>2.8000000000000001E-2</v>
      </c>
      <c r="F255" s="120">
        <v>0</v>
      </c>
    </row>
    <row r="256" spans="1:6" ht="26.25" hidden="1" customHeight="1" thickBot="1" x14ac:dyDescent="0.45">
      <c r="A256" s="7" t="s">
        <v>0</v>
      </c>
      <c r="B256" s="128">
        <f t="shared" si="7"/>
        <v>28000.000000000004</v>
      </c>
      <c r="C256" s="127">
        <f>SUM(C254:C255)</f>
        <v>2.8000000000000003</v>
      </c>
      <c r="D256" s="126">
        <f>SUM(D254:D255)</f>
        <v>0.03</v>
      </c>
      <c r="E256" s="108"/>
      <c r="F256" s="107"/>
    </row>
    <row r="257" spans="1:8" ht="26.25" hidden="1" customHeight="1" x14ac:dyDescent="0.4">
      <c r="A257" s="137" t="s">
        <v>160</v>
      </c>
      <c r="B257" s="136">
        <f t="shared" si="7"/>
        <v>25000</v>
      </c>
      <c r="C257" s="135">
        <v>2.5</v>
      </c>
      <c r="D257" s="134"/>
      <c r="E257" s="121"/>
      <c r="F257" s="120"/>
    </row>
    <row r="258" spans="1:8" ht="27" hidden="1" customHeight="1" thickBot="1" x14ac:dyDescent="0.45">
      <c r="A258" s="10" t="s">
        <v>1</v>
      </c>
      <c r="B258" s="132">
        <f t="shared" si="7"/>
        <v>3100</v>
      </c>
      <c r="C258" s="1586">
        <f>[6]физио!H77</f>
        <v>0.31</v>
      </c>
      <c r="D258" s="1584">
        <f>[6]физио!I70</f>
        <v>0.03</v>
      </c>
      <c r="E258" s="1585">
        <f>[6]физио!K70</f>
        <v>2.8000000000000001E-2</v>
      </c>
      <c r="F258" s="120">
        <v>0</v>
      </c>
    </row>
    <row r="259" spans="1:8" ht="26.25" hidden="1" customHeight="1" thickBot="1" x14ac:dyDescent="0.45">
      <c r="A259" s="7" t="s">
        <v>0</v>
      </c>
      <c r="B259" s="128">
        <f t="shared" si="7"/>
        <v>28100</v>
      </c>
      <c r="C259" s="127">
        <f>SUM(C257:C258)</f>
        <v>2.81</v>
      </c>
      <c r="D259" s="126">
        <f>SUM(D257:D258)</f>
        <v>0.03</v>
      </c>
      <c r="E259" s="108"/>
      <c r="F259" s="107"/>
    </row>
    <row r="260" spans="1:8" ht="26.25" hidden="1" customHeight="1" x14ac:dyDescent="0.4">
      <c r="A260" s="137" t="s">
        <v>159</v>
      </c>
      <c r="B260" s="136">
        <f t="shared" si="7"/>
        <v>24900.000000000004</v>
      </c>
      <c r="C260" s="135">
        <v>2.4900000000000002</v>
      </c>
      <c r="D260" s="134"/>
      <c r="E260" s="121"/>
      <c r="F260" s="120"/>
    </row>
    <row r="261" spans="1:8" ht="27" hidden="1" customHeight="1" thickBot="1" x14ac:dyDescent="0.45">
      <c r="A261" s="10" t="s">
        <v>1</v>
      </c>
      <c r="B261" s="132">
        <f t="shared" si="7"/>
        <v>600</v>
      </c>
      <c r="C261" s="1586">
        <f>[6]физио!H83</f>
        <v>0.06</v>
      </c>
      <c r="D261" s="1584">
        <f>[6]физио!I83</f>
        <v>0.01</v>
      </c>
      <c r="E261" s="1585">
        <f>[6]физио!K83</f>
        <v>5.7999999999999996E-3</v>
      </c>
      <c r="F261" s="120">
        <v>0</v>
      </c>
    </row>
    <row r="262" spans="1:8" ht="26.25" hidden="1" customHeight="1" thickBot="1" x14ac:dyDescent="0.45">
      <c r="A262" s="7" t="s">
        <v>0</v>
      </c>
      <c r="B262" s="128">
        <f t="shared" si="7"/>
        <v>25500.000000000004</v>
      </c>
      <c r="C262" s="127">
        <f>SUM(C260:C261)</f>
        <v>2.5500000000000003</v>
      </c>
      <c r="D262" s="126">
        <f>SUM(D260:D261)</f>
        <v>0.01</v>
      </c>
      <c r="E262" s="108"/>
      <c r="F262" s="107"/>
    </row>
    <row r="263" spans="1:8" ht="26.25" hidden="1" customHeight="1" x14ac:dyDescent="0.4">
      <c r="A263" s="137" t="s">
        <v>158</v>
      </c>
      <c r="B263" s="136">
        <f t="shared" si="7"/>
        <v>12600</v>
      </c>
      <c r="C263" s="135">
        <v>1.26</v>
      </c>
      <c r="D263" s="134"/>
      <c r="E263" s="121"/>
      <c r="F263" s="120"/>
    </row>
    <row r="264" spans="1:8" ht="27" hidden="1" customHeight="1" thickBot="1" x14ac:dyDescent="0.45">
      <c r="A264" s="10" t="s">
        <v>1</v>
      </c>
      <c r="B264" s="132">
        <f t="shared" si="7"/>
        <v>600</v>
      </c>
      <c r="C264" s="1586">
        <f>[6]физио!H89</f>
        <v>0.06</v>
      </c>
      <c r="D264" s="1584">
        <f>[6]физио!I89</f>
        <v>0.01</v>
      </c>
      <c r="E264" s="1585">
        <f>[6]физио!K89</f>
        <v>5.7999999999999996E-3</v>
      </c>
      <c r="F264" s="120">
        <v>0</v>
      </c>
    </row>
    <row r="265" spans="1:8" ht="26.25" hidden="1" customHeight="1" thickBot="1" x14ac:dyDescent="0.45">
      <c r="A265" s="7" t="s">
        <v>0</v>
      </c>
      <c r="B265" s="128">
        <f t="shared" si="7"/>
        <v>13200</v>
      </c>
      <c r="C265" s="127">
        <f>SUM(C263:C264)</f>
        <v>1.32</v>
      </c>
      <c r="D265" s="126">
        <f>SUM(D263:D264)</f>
        <v>0.01</v>
      </c>
      <c r="E265" s="108"/>
      <c r="F265" s="107"/>
    </row>
    <row r="266" spans="1:8" ht="26.25" hidden="1" customHeight="1" x14ac:dyDescent="0.4">
      <c r="A266" s="137" t="s">
        <v>157</v>
      </c>
      <c r="B266" s="136">
        <f t="shared" si="7"/>
        <v>12600</v>
      </c>
      <c r="C266" s="135">
        <v>1.26</v>
      </c>
      <c r="D266" s="134"/>
      <c r="E266" s="121"/>
      <c r="F266" s="120"/>
    </row>
    <row r="267" spans="1:8" ht="27" hidden="1" customHeight="1" thickBot="1" x14ac:dyDescent="0.45">
      <c r="A267" s="10" t="s">
        <v>1</v>
      </c>
      <c r="B267" s="132">
        <f t="shared" si="7"/>
        <v>600</v>
      </c>
      <c r="C267" s="1586">
        <f>[6]физио!H95</f>
        <v>0.06</v>
      </c>
      <c r="D267" s="1584">
        <f>[6]физио!I95</f>
        <v>0.01</v>
      </c>
      <c r="E267" s="1585">
        <f>[6]физио!K95</f>
        <v>5.7999999999999996E-3</v>
      </c>
      <c r="F267" s="120">
        <v>0</v>
      </c>
    </row>
    <row r="268" spans="1:8" ht="26.25" hidden="1" customHeight="1" thickBot="1" x14ac:dyDescent="0.45">
      <c r="A268" s="7" t="s">
        <v>0</v>
      </c>
      <c r="B268" s="128">
        <f t="shared" si="7"/>
        <v>13200</v>
      </c>
      <c r="C268" s="127">
        <f>SUM(C266:C267)</f>
        <v>1.32</v>
      </c>
      <c r="D268" s="126">
        <f>SUM(D266:D267)</f>
        <v>0.01</v>
      </c>
      <c r="E268" s="108"/>
      <c r="F268" s="107"/>
      <c r="H268" s="94"/>
    </row>
    <row r="269" spans="1:8" ht="26.25" hidden="1" customHeight="1" x14ac:dyDescent="0.4">
      <c r="A269" s="137" t="s">
        <v>156</v>
      </c>
      <c r="B269" s="136">
        <f t="shared" si="7"/>
        <v>12600</v>
      </c>
      <c r="C269" s="135">
        <v>1.26</v>
      </c>
      <c r="D269" s="134"/>
      <c r="E269" s="121"/>
      <c r="F269" s="120"/>
      <c r="H269" s="588"/>
    </row>
    <row r="270" spans="1:8" ht="27" hidden="1" customHeight="1" thickBot="1" x14ac:dyDescent="0.45">
      <c r="A270" s="10" t="s">
        <v>1</v>
      </c>
      <c r="B270" s="132">
        <f t="shared" si="7"/>
        <v>600</v>
      </c>
      <c r="C270" s="1586">
        <f>[6]физио!H101</f>
        <v>0.06</v>
      </c>
      <c r="D270" s="1584">
        <f>[6]физио!I101</f>
        <v>0.01</v>
      </c>
      <c r="E270" s="1585">
        <f>[6]физио!K101</f>
        <v>5.7999999999999996E-3</v>
      </c>
      <c r="F270" s="120">
        <v>0</v>
      </c>
    </row>
    <row r="271" spans="1:8" ht="26.25" hidden="1" customHeight="1" thickBot="1" x14ac:dyDescent="0.45">
      <c r="A271" s="7" t="s">
        <v>0</v>
      </c>
      <c r="B271" s="128">
        <f t="shared" si="7"/>
        <v>13200</v>
      </c>
      <c r="C271" s="127">
        <f>SUM(C269:C270)</f>
        <v>1.32</v>
      </c>
      <c r="D271" s="126">
        <f>SUM(D269:D270)</f>
        <v>0.01</v>
      </c>
      <c r="E271" s="108"/>
      <c r="F271" s="107"/>
    </row>
    <row r="272" spans="1:8" ht="26.25" hidden="1" customHeight="1" thickBot="1" x14ac:dyDescent="0.45">
      <c r="A272" s="137" t="s">
        <v>155</v>
      </c>
      <c r="B272" s="154">
        <f t="shared" si="7"/>
        <v>18700</v>
      </c>
      <c r="C272" s="135">
        <v>1.87</v>
      </c>
      <c r="D272" s="153"/>
      <c r="E272" s="121"/>
      <c r="F272" s="120"/>
      <c r="G272" s="471"/>
      <c r="H272" s="471"/>
    </row>
    <row r="273" spans="1:6" ht="26.25" hidden="1" customHeight="1" x14ac:dyDescent="0.4">
      <c r="A273" s="10" t="s">
        <v>1</v>
      </c>
      <c r="B273" s="132">
        <f t="shared" si="7"/>
        <v>600</v>
      </c>
      <c r="C273" s="1586">
        <f>[6]физио!H107</f>
        <v>0.06</v>
      </c>
      <c r="D273" s="1584">
        <f>[6]физио!I107</f>
        <v>0.01</v>
      </c>
      <c r="E273" s="1585">
        <f>[6]физио!K107</f>
        <v>5.7999999999999996E-3</v>
      </c>
      <c r="F273" s="120">
        <v>0</v>
      </c>
    </row>
    <row r="274" spans="1:6" ht="27" hidden="1" customHeight="1" thickBot="1" x14ac:dyDescent="0.45">
      <c r="A274" s="7" t="s">
        <v>0</v>
      </c>
      <c r="B274" s="152">
        <f t="shared" si="7"/>
        <v>19300</v>
      </c>
      <c r="C274" s="127">
        <f>SUM(C272:C273)</f>
        <v>1.9300000000000002</v>
      </c>
      <c r="D274" s="125">
        <f>SUM(D272:D273)</f>
        <v>0.01</v>
      </c>
      <c r="E274" s="108"/>
      <c r="F274" s="107"/>
    </row>
    <row r="275" spans="1:6" ht="26.25" hidden="1" customHeight="1" thickBot="1" x14ac:dyDescent="0.45">
      <c r="A275" s="137" t="s">
        <v>154</v>
      </c>
      <c r="B275" s="136">
        <f t="shared" si="7"/>
        <v>12600</v>
      </c>
      <c r="C275" s="135">
        <v>1.26</v>
      </c>
      <c r="D275" s="134"/>
      <c r="E275" s="121"/>
      <c r="F275" s="120"/>
    </row>
    <row r="276" spans="1:6" ht="26.25" hidden="1" customHeight="1" x14ac:dyDescent="0.4">
      <c r="A276" s="10" t="s">
        <v>1</v>
      </c>
      <c r="B276" s="132">
        <f t="shared" si="7"/>
        <v>600</v>
      </c>
      <c r="C276" s="1586">
        <f>[6]физио!H113</f>
        <v>0.06</v>
      </c>
      <c r="D276" s="1584">
        <f>[6]физио!I113</f>
        <v>0.01</v>
      </c>
      <c r="E276" s="1585">
        <f>[6]физио!K113</f>
        <v>5.7999999999999996E-3</v>
      </c>
      <c r="F276" s="120">
        <v>0</v>
      </c>
    </row>
    <row r="277" spans="1:6" ht="27" hidden="1" customHeight="1" thickBot="1" x14ac:dyDescent="0.45">
      <c r="A277" s="7" t="s">
        <v>0</v>
      </c>
      <c r="B277" s="128">
        <f t="shared" si="7"/>
        <v>13200</v>
      </c>
      <c r="C277" s="127">
        <f>SUM(C275:C276)</f>
        <v>1.32</v>
      </c>
      <c r="D277" s="126">
        <f>SUM(D275:D276)</f>
        <v>0.01</v>
      </c>
      <c r="E277" s="108"/>
      <c r="F277" s="107"/>
    </row>
    <row r="278" spans="1:6" ht="26.25" hidden="1" customHeight="1" thickBot="1" x14ac:dyDescent="0.45">
      <c r="A278" s="137" t="s">
        <v>153</v>
      </c>
      <c r="B278" s="136">
        <f t="shared" si="7"/>
        <v>12600</v>
      </c>
      <c r="C278" s="135">
        <v>1.26</v>
      </c>
      <c r="D278" s="134"/>
      <c r="E278" s="121"/>
      <c r="F278" s="120"/>
    </row>
    <row r="279" spans="1:6" ht="53.25" hidden="1" customHeight="1" thickBot="1" x14ac:dyDescent="0.45">
      <c r="A279" s="10" t="s">
        <v>1</v>
      </c>
      <c r="B279" s="132">
        <f t="shared" si="7"/>
        <v>600</v>
      </c>
      <c r="C279" s="1586">
        <f>[6]физио!H120</f>
        <v>0.06</v>
      </c>
      <c r="D279" s="1584">
        <f>[6]физио!I120</f>
        <v>0.01</v>
      </c>
      <c r="E279" s="1585">
        <f>[6]физио!K120</f>
        <v>5.7999999999999996E-3</v>
      </c>
      <c r="F279" s="120">
        <v>0</v>
      </c>
    </row>
    <row r="280" spans="1:6" ht="27" hidden="1" customHeight="1" thickBot="1" x14ac:dyDescent="0.45">
      <c r="A280" s="7" t="s">
        <v>0</v>
      </c>
      <c r="B280" s="128">
        <f t="shared" si="7"/>
        <v>13200</v>
      </c>
      <c r="C280" s="127">
        <f>SUM(C278:C279)</f>
        <v>1.32</v>
      </c>
      <c r="D280" s="126">
        <f>SUM(D278:D279)</f>
        <v>0.01</v>
      </c>
      <c r="E280" s="108"/>
      <c r="F280" s="107"/>
    </row>
    <row r="281" spans="1:6" ht="26.25" hidden="1" customHeight="1" thickBot="1" x14ac:dyDescent="0.45">
      <c r="A281" s="137" t="s">
        <v>152</v>
      </c>
      <c r="B281" s="136">
        <f t="shared" si="7"/>
        <v>12600</v>
      </c>
      <c r="C281" s="135">
        <v>1.26</v>
      </c>
      <c r="D281" s="134"/>
      <c r="E281" s="121"/>
      <c r="F281" s="120"/>
    </row>
    <row r="282" spans="1:6" ht="26.25" hidden="1" customHeight="1" x14ac:dyDescent="0.4">
      <c r="A282" s="10" t="s">
        <v>1</v>
      </c>
      <c r="B282" s="132">
        <f t="shared" si="7"/>
        <v>600</v>
      </c>
      <c r="C282" s="135">
        <f>[6]физио!H126</f>
        <v>0.06</v>
      </c>
      <c r="D282" s="168">
        <f>[6]физио!I126</f>
        <v>0.01</v>
      </c>
      <c r="E282" s="121"/>
      <c r="F282" s="120"/>
    </row>
    <row r="283" spans="1:6" ht="27" hidden="1" customHeight="1" thickBot="1" x14ac:dyDescent="0.45">
      <c r="A283" s="7" t="s">
        <v>0</v>
      </c>
      <c r="B283" s="128">
        <f t="shared" si="7"/>
        <v>13200</v>
      </c>
      <c r="C283" s="127">
        <f>SUM(C281:C282)</f>
        <v>1.32</v>
      </c>
      <c r="D283" s="125">
        <f>SUM(D281:D282)</f>
        <v>0.01</v>
      </c>
      <c r="E283" s="108"/>
      <c r="F283" s="107"/>
    </row>
    <row r="284" spans="1:6" ht="26.25" hidden="1" customHeight="1" thickBot="1" x14ac:dyDescent="0.45">
      <c r="A284" s="137" t="s">
        <v>151</v>
      </c>
      <c r="B284" s="136">
        <f t="shared" si="7"/>
        <v>12600</v>
      </c>
      <c r="C284" s="1586">
        <v>1.26</v>
      </c>
      <c r="D284" s="1613"/>
      <c r="E284" s="1585"/>
      <c r="F284" s="120"/>
    </row>
    <row r="285" spans="1:6" ht="26.25" hidden="1" customHeight="1" x14ac:dyDescent="0.4">
      <c r="A285" s="10" t="s">
        <v>1</v>
      </c>
      <c r="B285" s="132">
        <f t="shared" si="7"/>
        <v>600</v>
      </c>
      <c r="C285" s="1586">
        <f>[6]физио!H173</f>
        <v>0.06</v>
      </c>
      <c r="D285" s="1614">
        <f>[6]физио!I173</f>
        <v>0.01</v>
      </c>
      <c r="E285" s="1585">
        <f>[6]физио!K173</f>
        <v>5.7999999999999996E-3</v>
      </c>
      <c r="F285" s="120">
        <v>0</v>
      </c>
    </row>
    <row r="286" spans="1:6" ht="27" hidden="1" customHeight="1" thickBot="1" x14ac:dyDescent="0.45">
      <c r="A286" s="7" t="s">
        <v>0</v>
      </c>
      <c r="B286" s="128">
        <f t="shared" si="7"/>
        <v>13200</v>
      </c>
      <c r="C286" s="127">
        <f>SUM(C284:C285)</f>
        <v>1.32</v>
      </c>
      <c r="D286" s="126">
        <f>SUM(D284:D285)</f>
        <v>0.01</v>
      </c>
      <c r="E286" s="108"/>
      <c r="F286" s="107"/>
    </row>
    <row r="287" spans="1:6" ht="26.25" hidden="1" customHeight="1" thickBot="1" x14ac:dyDescent="0.45">
      <c r="A287" s="137" t="s">
        <v>150</v>
      </c>
      <c r="B287" s="136">
        <f t="shared" si="7"/>
        <v>12700</v>
      </c>
      <c r="C287" s="135">
        <v>1.27</v>
      </c>
      <c r="D287" s="1615"/>
      <c r="E287" s="121"/>
      <c r="F287" s="120"/>
    </row>
    <row r="288" spans="1:6" ht="23.25" hidden="1" customHeight="1" thickBot="1" x14ac:dyDescent="0.45">
      <c r="A288" s="10" t="s">
        <v>1</v>
      </c>
      <c r="B288" s="132">
        <f t="shared" si="7"/>
        <v>600</v>
      </c>
      <c r="C288" s="1586">
        <f>[6]физио!H179</f>
        <v>0.06</v>
      </c>
      <c r="D288" s="1614">
        <f>[6]физио!I179</f>
        <v>0.01</v>
      </c>
      <c r="E288" s="1585">
        <f>[6]физио!K179</f>
        <v>5.7999999999999996E-3</v>
      </c>
      <c r="F288" s="120">
        <v>0</v>
      </c>
    </row>
    <row r="289" spans="1:6" ht="23.25" hidden="1" customHeight="1" thickBot="1" x14ac:dyDescent="0.45">
      <c r="A289" s="7" t="s">
        <v>0</v>
      </c>
      <c r="B289" s="128">
        <f t="shared" si="7"/>
        <v>13300</v>
      </c>
      <c r="C289" s="127">
        <f>SUM(C287:C288)</f>
        <v>1.33</v>
      </c>
      <c r="D289" s="126">
        <f>SUM(D287:D288)</f>
        <v>0.01</v>
      </c>
      <c r="E289" s="108"/>
      <c r="F289" s="107"/>
    </row>
    <row r="290" spans="1:6" ht="24" hidden="1" customHeight="1" thickBot="1" x14ac:dyDescent="0.45">
      <c r="A290" s="199" t="s">
        <v>149</v>
      </c>
      <c r="B290" s="198"/>
      <c r="C290" s="135"/>
      <c r="D290" s="1592"/>
      <c r="E290" s="121"/>
      <c r="F290" s="120"/>
    </row>
    <row r="291" spans="1:6" ht="23.25" hidden="1" customHeight="1" thickBot="1" x14ac:dyDescent="0.45">
      <c r="A291" s="137" t="s">
        <v>148</v>
      </c>
      <c r="B291" s="136">
        <f t="shared" ref="B291:B302" si="8">C291*$B$14</f>
        <v>24900.000000000004</v>
      </c>
      <c r="C291" s="1586">
        <v>2.4900000000000002</v>
      </c>
      <c r="D291" s="1616"/>
      <c r="E291" s="1585"/>
      <c r="F291" s="120"/>
    </row>
    <row r="292" spans="1:6" ht="23.25" hidden="1" customHeight="1" thickBot="1" x14ac:dyDescent="0.45">
      <c r="A292" s="10" t="s">
        <v>1</v>
      </c>
      <c r="B292" s="132">
        <f t="shared" si="8"/>
        <v>7900</v>
      </c>
      <c r="C292" s="1586">
        <f>[6]физио!H190</f>
        <v>0.79</v>
      </c>
      <c r="D292" s="1617">
        <f>[6]физио!I190</f>
        <v>7.0000000000000007E-2</v>
      </c>
      <c r="E292" s="1585">
        <f>[6]физио!K190</f>
        <v>7.3200000000000001E-2</v>
      </c>
      <c r="F292" s="120">
        <v>0</v>
      </c>
    </row>
    <row r="293" spans="1:6" ht="24" hidden="1" customHeight="1" thickBot="1" x14ac:dyDescent="0.45">
      <c r="A293" s="7" t="s">
        <v>0</v>
      </c>
      <c r="B293" s="128">
        <f t="shared" si="8"/>
        <v>32800</v>
      </c>
      <c r="C293" s="127">
        <f>SUM(C291:C292)</f>
        <v>3.2800000000000002</v>
      </c>
      <c r="D293" s="126">
        <f>SUM(D291:D292)</f>
        <v>7.0000000000000007E-2</v>
      </c>
      <c r="E293" s="108"/>
      <c r="F293" s="107"/>
    </row>
    <row r="294" spans="1:6" ht="23.25" hidden="1" customHeight="1" thickBot="1" x14ac:dyDescent="0.45">
      <c r="A294" s="137" t="s">
        <v>147</v>
      </c>
      <c r="B294" s="136">
        <f t="shared" si="8"/>
        <v>24900.000000000004</v>
      </c>
      <c r="C294" s="135">
        <v>2.4900000000000002</v>
      </c>
      <c r="D294" s="1615"/>
      <c r="E294" s="121"/>
      <c r="F294" s="120"/>
    </row>
    <row r="295" spans="1:6" ht="23.25" hidden="1" customHeight="1" thickBot="1" x14ac:dyDescent="0.45">
      <c r="A295" s="10" t="s">
        <v>1</v>
      </c>
      <c r="B295" s="132">
        <f t="shared" si="8"/>
        <v>16000</v>
      </c>
      <c r="C295" s="135">
        <f>[6]физио!H199</f>
        <v>1.6</v>
      </c>
      <c r="D295" s="1614">
        <f>[6]физио!I199</f>
        <v>0.15</v>
      </c>
      <c r="E295" s="121">
        <f>[6]физио!K199</f>
        <v>0.1452</v>
      </c>
      <c r="F295" s="120">
        <v>0</v>
      </c>
    </row>
    <row r="296" spans="1:6" ht="24" hidden="1" customHeight="1" thickBot="1" x14ac:dyDescent="0.45">
      <c r="A296" s="7" t="s">
        <v>0</v>
      </c>
      <c r="B296" s="128">
        <f t="shared" si="8"/>
        <v>40900</v>
      </c>
      <c r="C296" s="127">
        <f>SUM(C294:C295)</f>
        <v>4.09</v>
      </c>
      <c r="D296" s="126">
        <f>SUM(D294:D295)</f>
        <v>0.15</v>
      </c>
      <c r="E296" s="108"/>
      <c r="F296" s="107"/>
    </row>
    <row r="297" spans="1:6" ht="23.25" hidden="1" customHeight="1" thickBot="1" x14ac:dyDescent="0.45">
      <c r="A297" s="170" t="s">
        <v>146</v>
      </c>
      <c r="B297" s="136">
        <f t="shared" si="8"/>
        <v>19200</v>
      </c>
      <c r="C297" s="135">
        <v>1.92</v>
      </c>
      <c r="D297" s="134"/>
      <c r="E297" s="121"/>
      <c r="F297" s="120"/>
    </row>
    <row r="298" spans="1:6" ht="23.25" hidden="1" customHeight="1" thickBot="1" x14ac:dyDescent="0.45">
      <c r="A298" s="10" t="s">
        <v>1</v>
      </c>
      <c r="B298" s="132">
        <f t="shared" si="8"/>
        <v>100</v>
      </c>
      <c r="C298" s="1618">
        <f>[6]физио!H203</f>
        <v>0.01</v>
      </c>
      <c r="D298" s="168">
        <v>0</v>
      </c>
      <c r="E298" s="121"/>
      <c r="F298" s="120"/>
    </row>
    <row r="299" spans="1:6" ht="24" hidden="1" customHeight="1" thickBot="1" x14ac:dyDescent="0.45">
      <c r="A299" s="7" t="s">
        <v>0</v>
      </c>
      <c r="B299" s="128">
        <f t="shared" si="8"/>
        <v>19300</v>
      </c>
      <c r="C299" s="127">
        <f>SUM(C297:C298)</f>
        <v>1.93</v>
      </c>
      <c r="D299" s="151">
        <f>SUM(D297:D298)</f>
        <v>0</v>
      </c>
      <c r="E299" s="108"/>
      <c r="F299" s="107"/>
    </row>
    <row r="300" spans="1:6" ht="23.25" hidden="1" customHeight="1" thickBot="1" x14ac:dyDescent="0.45">
      <c r="A300" s="170" t="s">
        <v>145</v>
      </c>
      <c r="B300" s="154">
        <f t="shared" si="8"/>
        <v>24200</v>
      </c>
      <c r="C300" s="1565">
        <v>2.42</v>
      </c>
      <c r="D300" s="153"/>
      <c r="E300" s="121"/>
      <c r="F300" s="120"/>
    </row>
    <row r="301" spans="1:6" ht="23.25" hidden="1" customHeight="1" thickBot="1" x14ac:dyDescent="0.45">
      <c r="A301" s="10" t="s">
        <v>1</v>
      </c>
      <c r="B301" s="132">
        <f t="shared" si="8"/>
        <v>100</v>
      </c>
      <c r="C301" s="1618">
        <f>[6]физио!H203</f>
        <v>0.01</v>
      </c>
      <c r="D301" s="168">
        <v>0</v>
      </c>
      <c r="E301" s="121"/>
      <c r="F301" s="120"/>
    </row>
    <row r="302" spans="1:6" ht="24" hidden="1" customHeight="1" thickBot="1" x14ac:dyDescent="0.45">
      <c r="A302" s="7" t="s">
        <v>0</v>
      </c>
      <c r="B302" s="128">
        <f t="shared" si="8"/>
        <v>24299.999999999996</v>
      </c>
      <c r="C302" s="127">
        <f>SUM(C300:C301)</f>
        <v>2.4299999999999997</v>
      </c>
      <c r="D302" s="126">
        <f>SUM(D300:D301)</f>
        <v>0</v>
      </c>
      <c r="E302" s="108"/>
      <c r="F302" s="107"/>
    </row>
    <row r="303" spans="1:6" ht="23.25" hidden="1" customHeight="1" thickBot="1" x14ac:dyDescent="0.45">
      <c r="A303" s="199" t="s">
        <v>144</v>
      </c>
      <c r="B303" s="198"/>
      <c r="C303" s="135"/>
      <c r="D303" s="1592"/>
      <c r="E303" s="121"/>
      <c r="F303" s="120"/>
    </row>
    <row r="304" spans="1:6" ht="23.25" hidden="1" customHeight="1" thickBot="1" x14ac:dyDescent="0.45">
      <c r="A304" s="170" t="s">
        <v>143</v>
      </c>
      <c r="B304" s="136">
        <f t="shared" ref="B304:B310" si="9">C304*$B$14</f>
        <v>12600</v>
      </c>
      <c r="C304" s="135">
        <v>1.26</v>
      </c>
      <c r="D304" s="134"/>
      <c r="E304" s="121"/>
      <c r="F304" s="120"/>
    </row>
    <row r="305" spans="1:6" ht="24" hidden="1" customHeight="1" thickBot="1" x14ac:dyDescent="0.45">
      <c r="A305" s="10" t="s">
        <v>1</v>
      </c>
      <c r="B305" s="132">
        <f t="shared" si="9"/>
        <v>100</v>
      </c>
      <c r="C305" s="1565">
        <f>[6]физио!H207</f>
        <v>0.01</v>
      </c>
      <c r="D305" s="168">
        <v>0</v>
      </c>
      <c r="E305" s="121">
        <v>0</v>
      </c>
      <c r="F305" s="120">
        <v>0</v>
      </c>
    </row>
    <row r="306" spans="1:6" ht="23.25" hidden="1" customHeight="1" thickBot="1" x14ac:dyDescent="0.45">
      <c r="A306" s="7" t="s">
        <v>0</v>
      </c>
      <c r="B306" s="128">
        <f t="shared" si="9"/>
        <v>12700</v>
      </c>
      <c r="C306" s="1619">
        <f>SUM(C304:C305)</f>
        <v>1.27</v>
      </c>
      <c r="D306" s="30">
        <f>SUM(D304:D305)</f>
        <v>0</v>
      </c>
      <c r="E306" s="1620"/>
      <c r="F306" s="107"/>
    </row>
    <row r="307" spans="1:6" ht="23.25" hidden="1" customHeight="1" thickBot="1" x14ac:dyDescent="0.45">
      <c r="A307" s="137" t="s">
        <v>140</v>
      </c>
      <c r="B307" s="136">
        <f t="shared" si="9"/>
        <v>12600</v>
      </c>
      <c r="C307" s="135">
        <v>1.26</v>
      </c>
      <c r="D307" s="153"/>
      <c r="E307" s="121"/>
      <c r="F307" s="120"/>
    </row>
    <row r="308" spans="1:6" ht="24" hidden="1" customHeight="1" thickBot="1" x14ac:dyDescent="0.45">
      <c r="A308" s="10" t="s">
        <v>138</v>
      </c>
      <c r="B308" s="132">
        <f t="shared" si="9"/>
        <v>0</v>
      </c>
      <c r="C308" s="135">
        <f>[6]физио!H218</f>
        <v>0</v>
      </c>
      <c r="D308" s="168">
        <f>[6]физио!I218</f>
        <v>0</v>
      </c>
      <c r="E308" s="121"/>
      <c r="F308" s="120"/>
    </row>
    <row r="309" spans="1:6" ht="23.25" hidden="1" customHeight="1" thickBot="1" x14ac:dyDescent="0.45">
      <c r="A309" s="10" t="s">
        <v>138</v>
      </c>
      <c r="B309" s="152"/>
      <c r="C309" s="1586"/>
      <c r="D309" s="1584"/>
      <c r="E309" s="1585"/>
      <c r="F309" s="120"/>
    </row>
    <row r="310" spans="1:6" ht="23.25" hidden="1" customHeight="1" thickBot="1" x14ac:dyDescent="0.45">
      <c r="A310" s="7" t="s">
        <v>0</v>
      </c>
      <c r="B310" s="128">
        <f t="shared" si="9"/>
        <v>12600</v>
      </c>
      <c r="C310" s="127">
        <f>SUM(C307:C308)</f>
        <v>1.26</v>
      </c>
      <c r="D310" s="125">
        <f>SUM(D307:D308)</f>
        <v>0</v>
      </c>
      <c r="E310" s="1621"/>
      <c r="F310" s="1622"/>
    </row>
    <row r="311" spans="1:6" ht="23.25" hidden="1" customHeight="1" thickBot="1" x14ac:dyDescent="0.4">
      <c r="A311" s="7" t="str">
        <f>A564:D564</f>
        <v>Кислородный коктейль</v>
      </c>
      <c r="B311" s="193"/>
      <c r="C311" s="1619">
        <v>0.64</v>
      </c>
      <c r="D311" s="30"/>
      <c r="E311" s="88"/>
      <c r="F311" s="88"/>
    </row>
    <row r="312" spans="1:6" ht="23.25" hidden="1" customHeight="1" thickBot="1" x14ac:dyDescent="0.45">
      <c r="A312" s="10" t="s">
        <v>1</v>
      </c>
      <c r="B312" s="132">
        <f>C312*$B$14</f>
        <v>1300</v>
      </c>
      <c r="C312" s="135">
        <f>[6]физио!H239</f>
        <v>0.13</v>
      </c>
      <c r="D312" s="168">
        <f>[6]физио!I239</f>
        <v>0.01</v>
      </c>
      <c r="E312" s="121"/>
      <c r="F312" s="120"/>
    </row>
    <row r="313" spans="1:6" ht="26.25" hidden="1" customHeight="1" x14ac:dyDescent="0.4">
      <c r="A313" s="7" t="s">
        <v>0</v>
      </c>
      <c r="B313" s="128">
        <f>C313*$B$14</f>
        <v>7700</v>
      </c>
      <c r="C313" s="127">
        <f>SUM(C311:C312)</f>
        <v>0.77</v>
      </c>
      <c r="D313" s="126">
        <f>SUM(D311:D312)</f>
        <v>0.01</v>
      </c>
      <c r="E313" s="108"/>
      <c r="F313" s="107"/>
    </row>
    <row r="314" spans="1:6" ht="27" hidden="1" customHeight="1" thickBot="1" x14ac:dyDescent="0.4">
      <c r="A314" s="191" t="s">
        <v>137</v>
      </c>
      <c r="B314" s="190"/>
      <c r="C314" s="1529"/>
      <c r="D314" s="1623"/>
      <c r="E314" s="121"/>
      <c r="F314" s="120"/>
    </row>
    <row r="315" spans="1:6" ht="26.25" hidden="1" customHeight="1" thickBot="1" x14ac:dyDescent="0.45">
      <c r="A315" s="187" t="s">
        <v>136</v>
      </c>
      <c r="B315" s="136">
        <f t="shared" ref="B315:B330" si="10">C315*$B$14</f>
        <v>6000</v>
      </c>
      <c r="C315" s="1533">
        <v>0.6</v>
      </c>
      <c r="D315" s="153"/>
      <c r="E315" s="121"/>
      <c r="F315" s="120"/>
    </row>
    <row r="316" spans="1:6" ht="23.25" hidden="1" customHeight="1" thickBot="1" x14ac:dyDescent="0.45">
      <c r="A316" s="10" t="s">
        <v>1</v>
      </c>
      <c r="B316" s="132">
        <f t="shared" si="10"/>
        <v>12300</v>
      </c>
      <c r="C316" s="1533">
        <f>'[6]Лаборат. страх.'!I29</f>
        <v>1.23</v>
      </c>
      <c r="D316" s="168">
        <f>'[6]Лаборат. страх.'!J22</f>
        <v>0</v>
      </c>
      <c r="E316" s="121"/>
      <c r="F316" s="120"/>
    </row>
    <row r="317" spans="1:6" ht="23.25" hidden="1" customHeight="1" thickBot="1" x14ac:dyDescent="0.45">
      <c r="A317" s="7" t="s">
        <v>0</v>
      </c>
      <c r="B317" s="152">
        <f t="shared" si="10"/>
        <v>18300</v>
      </c>
      <c r="C317" s="127">
        <f>SUM(C315:C316)</f>
        <v>1.83</v>
      </c>
      <c r="D317" s="125">
        <f>SUM(D315:D316)</f>
        <v>0</v>
      </c>
      <c r="E317" s="108"/>
      <c r="F317" s="107"/>
    </row>
    <row r="318" spans="1:6" ht="24" hidden="1" customHeight="1" thickBot="1" x14ac:dyDescent="0.45">
      <c r="A318" s="187" t="s">
        <v>135</v>
      </c>
      <c r="B318" s="136">
        <f t="shared" si="10"/>
        <v>2500</v>
      </c>
      <c r="C318" s="1533">
        <v>0.25</v>
      </c>
      <c r="D318" s="134"/>
      <c r="E318" s="121"/>
      <c r="F318" s="120"/>
    </row>
    <row r="319" spans="1:6" ht="23.25" hidden="1" customHeight="1" thickBot="1" x14ac:dyDescent="0.45">
      <c r="A319" s="10" t="s">
        <v>1</v>
      </c>
      <c r="B319" s="132">
        <f t="shared" si="10"/>
        <v>12300</v>
      </c>
      <c r="C319" s="1533">
        <f>'[6]Лаборат. страх.'!I29</f>
        <v>1.23</v>
      </c>
      <c r="D319" s="168">
        <f>'[6]Лаборат. страх.'!J29</f>
        <v>0.11</v>
      </c>
      <c r="E319" s="121"/>
      <c r="F319" s="120"/>
    </row>
    <row r="320" spans="1:6" ht="23.25" hidden="1" customHeight="1" thickBot="1" x14ac:dyDescent="0.45">
      <c r="A320" s="7" t="s">
        <v>0</v>
      </c>
      <c r="B320" s="128">
        <f t="shared" si="10"/>
        <v>14800</v>
      </c>
      <c r="C320" s="127">
        <f>SUM(C318:C319)</f>
        <v>1.48</v>
      </c>
      <c r="D320" s="126">
        <f>SUM(D318:D319)</f>
        <v>0.11</v>
      </c>
      <c r="E320" s="108"/>
      <c r="F320" s="107"/>
    </row>
    <row r="321" spans="1:6" ht="24" hidden="1" customHeight="1" thickBot="1" x14ac:dyDescent="0.45">
      <c r="A321" s="187" t="s">
        <v>133</v>
      </c>
      <c r="B321" s="136">
        <f t="shared" si="10"/>
        <v>22000</v>
      </c>
      <c r="C321" s="1533">
        <v>2.2000000000000002</v>
      </c>
      <c r="D321" s="134"/>
      <c r="E321" s="121"/>
      <c r="F321" s="120"/>
    </row>
    <row r="322" spans="1:6" ht="24" hidden="1" customHeight="1" x14ac:dyDescent="0.4">
      <c r="A322" s="10" t="s">
        <v>1</v>
      </c>
      <c r="B322" s="132">
        <f t="shared" si="10"/>
        <v>12300</v>
      </c>
      <c r="C322" s="1533">
        <f>'[6]Лаборат. страх.'!I29</f>
        <v>1.23</v>
      </c>
      <c r="D322" s="168">
        <f>'[6]Лаборат. страх.'!J29</f>
        <v>0.11</v>
      </c>
      <c r="E322" s="121"/>
      <c r="F322" s="120"/>
    </row>
    <row r="323" spans="1:6" ht="24" hidden="1" customHeight="1" thickBot="1" x14ac:dyDescent="0.45">
      <c r="A323" s="7" t="s">
        <v>0</v>
      </c>
      <c r="B323" s="128">
        <f t="shared" si="10"/>
        <v>34300</v>
      </c>
      <c r="C323" s="127">
        <f>SUM(C321:C322)</f>
        <v>3.43</v>
      </c>
      <c r="D323" s="126">
        <f>SUM(D321:D322)</f>
        <v>0.11</v>
      </c>
      <c r="E323" s="108"/>
      <c r="F323" s="107"/>
    </row>
    <row r="324" spans="1:6" ht="24" hidden="1" customHeight="1" thickBot="1" x14ac:dyDescent="0.45">
      <c r="A324" s="187" t="s">
        <v>134</v>
      </c>
      <c r="B324" s="136">
        <f t="shared" si="10"/>
        <v>7400</v>
      </c>
      <c r="C324" s="1533">
        <v>0.74</v>
      </c>
      <c r="D324" s="134"/>
      <c r="E324" s="121"/>
      <c r="F324" s="120"/>
    </row>
    <row r="325" spans="1:6" ht="21.75" hidden="1" customHeight="1" thickBot="1" x14ac:dyDescent="0.45">
      <c r="A325" s="10" t="s">
        <v>1</v>
      </c>
      <c r="B325" s="132">
        <f t="shared" si="10"/>
        <v>15300</v>
      </c>
      <c r="C325" s="1533">
        <f>'[6]Лаборат. страх.'!I39</f>
        <v>1.53</v>
      </c>
      <c r="D325" s="168">
        <f>'[6]Лаборат. страх.'!J39</f>
        <v>0.14000000000000001</v>
      </c>
      <c r="E325" s="121"/>
      <c r="F325" s="120"/>
    </row>
    <row r="326" spans="1:6" ht="21.75" hidden="1" customHeight="1" thickTop="1" thickBot="1" x14ac:dyDescent="0.45">
      <c r="A326" s="7" t="s">
        <v>0</v>
      </c>
      <c r="B326" s="128">
        <f t="shared" si="10"/>
        <v>22700</v>
      </c>
      <c r="C326" s="127">
        <f>SUM(C324:C325)</f>
        <v>2.27</v>
      </c>
      <c r="D326" s="126">
        <f>SUM(D324:D325)</f>
        <v>0.14000000000000001</v>
      </c>
      <c r="E326" s="108"/>
      <c r="F326" s="107"/>
    </row>
    <row r="327" spans="1:6" ht="29.25" hidden="1" customHeight="1" x14ac:dyDescent="0.4">
      <c r="A327" s="187" t="s">
        <v>133</v>
      </c>
      <c r="B327" s="136">
        <f t="shared" si="10"/>
        <v>21900</v>
      </c>
      <c r="C327" s="1533">
        <v>2.19</v>
      </c>
      <c r="D327" s="134"/>
      <c r="E327" s="121"/>
      <c r="F327" s="120"/>
    </row>
    <row r="328" spans="1:6" ht="29.25" hidden="1" customHeight="1" thickBot="1" x14ac:dyDescent="0.45">
      <c r="A328" s="10" t="s">
        <v>1</v>
      </c>
      <c r="B328" s="132">
        <f t="shared" si="10"/>
        <v>17300</v>
      </c>
      <c r="C328" s="1533">
        <f>'[6]Лаборат. страх.'!I312</f>
        <v>1.73</v>
      </c>
      <c r="D328" s="168">
        <f>'[6]Лаборат. страх.'!J53</f>
        <v>0</v>
      </c>
      <c r="E328" s="121"/>
      <c r="F328" s="120"/>
    </row>
    <row r="329" spans="1:6" ht="28.5" hidden="1" customHeight="1" thickBot="1" x14ac:dyDescent="0.45">
      <c r="A329" s="7" t="s">
        <v>0</v>
      </c>
      <c r="B329" s="128">
        <f t="shared" si="10"/>
        <v>39200</v>
      </c>
      <c r="C329" s="127">
        <f>SUM(C327:C328)</f>
        <v>3.92</v>
      </c>
      <c r="D329" s="126">
        <f>SUM(D327:D328)</f>
        <v>0</v>
      </c>
      <c r="E329" s="108"/>
      <c r="F329" s="107"/>
    </row>
    <row r="330" spans="1:6" ht="26.25" hidden="1" customHeight="1" x14ac:dyDescent="0.4">
      <c r="A330" s="187" t="s">
        <v>132</v>
      </c>
      <c r="B330" s="136">
        <f t="shared" si="10"/>
        <v>21500</v>
      </c>
      <c r="C330" s="1533">
        <f>'[6]Лаборат. страх.'!C65</f>
        <v>2.15</v>
      </c>
      <c r="D330" s="134"/>
      <c r="E330" s="121"/>
      <c r="F330" s="120"/>
    </row>
    <row r="331" spans="1:6" ht="25.5" hidden="1" customHeight="1" thickBot="1" x14ac:dyDescent="0.45">
      <c r="A331" s="10" t="s">
        <v>1</v>
      </c>
      <c r="B331" s="132">
        <f>C331*$B$14</f>
        <v>3700</v>
      </c>
      <c r="C331" s="1533">
        <f>'[6]Лаборат. страх.'!E66</f>
        <v>0.37</v>
      </c>
      <c r="D331" s="168">
        <f>'[6]Лаборат. страх.'!J66</f>
        <v>0.02</v>
      </c>
      <c r="E331" s="121"/>
      <c r="F331" s="120"/>
    </row>
    <row r="332" spans="1:6" ht="32.25" hidden="1" customHeight="1" thickBot="1" x14ac:dyDescent="0.45">
      <c r="A332" s="7" t="s">
        <v>0</v>
      </c>
      <c r="B332" s="128">
        <f>C332*$B$14</f>
        <v>25200</v>
      </c>
      <c r="C332" s="127">
        <f>SUM(C330:C331)</f>
        <v>2.52</v>
      </c>
      <c r="D332" s="126">
        <f>SUM(D330:D331)</f>
        <v>0.02</v>
      </c>
      <c r="E332" s="108"/>
      <c r="F332" s="107"/>
    </row>
    <row r="333" spans="1:6" ht="52.5" hidden="1" customHeight="1" x14ac:dyDescent="0.4">
      <c r="A333" s="187" t="s">
        <v>131</v>
      </c>
      <c r="B333" s="136">
        <f>C333*$B$14</f>
        <v>4900</v>
      </c>
      <c r="C333" s="1533">
        <v>0.49</v>
      </c>
      <c r="D333" s="134"/>
      <c r="E333" s="121"/>
      <c r="F333" s="120"/>
    </row>
    <row r="334" spans="1:6" ht="33.75" hidden="1" customHeight="1" thickBot="1" x14ac:dyDescent="0.45">
      <c r="A334" s="10" t="s">
        <v>1</v>
      </c>
      <c r="B334" s="132">
        <f>C334*$B$14</f>
        <v>2000</v>
      </c>
      <c r="C334" s="1533">
        <f>'[6]Лаборат. страх.'!I96</f>
        <v>0.2</v>
      </c>
      <c r="D334" s="168">
        <f>'[6]Лаборат. страх.'!J96</f>
        <v>0</v>
      </c>
      <c r="E334" s="121"/>
      <c r="F334" s="120"/>
    </row>
    <row r="335" spans="1:6" ht="28.5" hidden="1" customHeight="1" thickBot="1" x14ac:dyDescent="0.45">
      <c r="A335" s="7" t="s">
        <v>0</v>
      </c>
      <c r="B335" s="128">
        <f>C335*$B$14</f>
        <v>6899.9999999999991</v>
      </c>
      <c r="C335" s="127">
        <f>SUM(C333:C334)</f>
        <v>0.69</v>
      </c>
      <c r="D335" s="126">
        <f>SUM(D333:D334)</f>
        <v>0</v>
      </c>
      <c r="E335" s="108"/>
      <c r="F335" s="107"/>
    </row>
    <row r="336" spans="1:6" ht="54.75" hidden="1" customHeight="1" x14ac:dyDescent="0.4">
      <c r="A336" s="187" t="s">
        <v>130</v>
      </c>
      <c r="B336" s="154">
        <f t="shared" ref="B336:B399" si="11">C336*$B$14</f>
        <v>10500</v>
      </c>
      <c r="C336" s="1533">
        <v>1.05</v>
      </c>
      <c r="D336" s="153"/>
      <c r="E336" s="121"/>
      <c r="F336" s="120"/>
    </row>
    <row r="337" spans="1:8" ht="34.5" hidden="1" customHeight="1" thickBot="1" x14ac:dyDescent="0.45">
      <c r="A337" s="10" t="s">
        <v>1</v>
      </c>
      <c r="B337" s="132">
        <f t="shared" si="11"/>
        <v>7100</v>
      </c>
      <c r="C337" s="1533">
        <f>'[6]Лаборат. страх.'!I107</f>
        <v>0.71</v>
      </c>
      <c r="D337" s="168">
        <f>'[6]Лаборат. страх.'!J107</f>
        <v>3.8E-3</v>
      </c>
      <c r="E337" s="121"/>
      <c r="F337" s="120"/>
    </row>
    <row r="338" spans="1:8" ht="33.75" hidden="1" customHeight="1" thickBot="1" x14ac:dyDescent="0.45">
      <c r="A338" s="7" t="s">
        <v>0</v>
      </c>
      <c r="B338" s="132">
        <f t="shared" si="11"/>
        <v>17600</v>
      </c>
      <c r="C338" s="127">
        <f>SUM(C336:C337)</f>
        <v>1.76</v>
      </c>
      <c r="D338" s="126">
        <f>SUM(D336:D337)</f>
        <v>3.8E-3</v>
      </c>
      <c r="E338" s="108"/>
      <c r="F338" s="107"/>
    </row>
    <row r="339" spans="1:8" ht="28.5" hidden="1" customHeight="1" x14ac:dyDescent="0.4">
      <c r="A339" s="187" t="s">
        <v>129</v>
      </c>
      <c r="B339" s="132">
        <f t="shared" si="11"/>
        <v>55500000</v>
      </c>
      <c r="C339" s="1533">
        <f>+[3]анализ!C413</f>
        <v>5550</v>
      </c>
      <c r="D339" s="134"/>
      <c r="E339" s="121"/>
      <c r="F339" s="120"/>
      <c r="G339" s="471"/>
      <c r="H339" s="471"/>
    </row>
    <row r="340" spans="1:8" ht="31.5" hidden="1" customHeight="1" thickBot="1" x14ac:dyDescent="0.45">
      <c r="A340" s="10" t="s">
        <v>1</v>
      </c>
      <c r="B340" s="132">
        <f t="shared" si="11"/>
        <v>1000000</v>
      </c>
      <c r="C340" s="1529">
        <f>+[4]калькул.!$F$111</f>
        <v>100</v>
      </c>
      <c r="D340" s="168">
        <f>[5]калькул.!$G$110</f>
        <v>0</v>
      </c>
      <c r="E340" s="121"/>
      <c r="F340" s="120"/>
    </row>
    <row r="341" spans="1:8" ht="28.5" hidden="1" customHeight="1" thickBot="1" x14ac:dyDescent="0.45">
      <c r="A341" s="7" t="s">
        <v>0</v>
      </c>
      <c r="B341" s="132">
        <f t="shared" si="11"/>
        <v>56500000</v>
      </c>
      <c r="C341" s="127">
        <f>SUM(C339:C340)</f>
        <v>5650</v>
      </c>
      <c r="D341" s="126">
        <f>SUM(D339:D340)</f>
        <v>0</v>
      </c>
      <c r="E341" s="108"/>
      <c r="F341" s="107"/>
    </row>
    <row r="342" spans="1:8" ht="23.25" hidden="1" customHeight="1" x14ac:dyDescent="0.4">
      <c r="A342" s="187" t="s">
        <v>128</v>
      </c>
      <c r="B342" s="132">
        <f t="shared" si="11"/>
        <v>48000000</v>
      </c>
      <c r="C342" s="1533">
        <f>+[3]анализ!C416</f>
        <v>4800</v>
      </c>
      <c r="D342" s="153"/>
      <c r="E342" s="121"/>
      <c r="F342" s="120"/>
    </row>
    <row r="343" spans="1:8" ht="27.75" hidden="1" customHeight="1" thickBot="1" x14ac:dyDescent="0.45">
      <c r="A343" s="10" t="s">
        <v>1</v>
      </c>
      <c r="B343" s="132">
        <f t="shared" si="11"/>
        <v>29500000</v>
      </c>
      <c r="C343" s="1529">
        <f>+[4]калькул.!$F$120</f>
        <v>2950</v>
      </c>
      <c r="D343" s="168">
        <f>[5]калькул.!$G$119</f>
        <v>0</v>
      </c>
      <c r="E343" s="121"/>
      <c r="F343" s="120"/>
    </row>
    <row r="344" spans="1:8" ht="27.75" hidden="1" customHeight="1" thickBot="1" x14ac:dyDescent="0.45">
      <c r="A344" s="7" t="s">
        <v>0</v>
      </c>
      <c r="B344" s="152">
        <f t="shared" si="11"/>
        <v>77500000</v>
      </c>
      <c r="C344" s="127">
        <f>SUM(C342:C343)</f>
        <v>7750</v>
      </c>
      <c r="D344" s="125">
        <f>SUM(D342:D343)</f>
        <v>0</v>
      </c>
      <c r="E344" s="108"/>
      <c r="F344" s="107"/>
    </row>
    <row r="345" spans="1:8" ht="23.25" hidden="1" customHeight="1" x14ac:dyDescent="0.4">
      <c r="A345" s="187" t="s">
        <v>127</v>
      </c>
      <c r="B345" s="136">
        <f t="shared" si="11"/>
        <v>2300</v>
      </c>
      <c r="C345" s="1533">
        <v>0.23</v>
      </c>
      <c r="D345" s="134"/>
      <c r="E345" s="121"/>
      <c r="F345" s="120"/>
    </row>
    <row r="346" spans="1:8" ht="30" hidden="1" customHeight="1" thickBot="1" x14ac:dyDescent="0.45">
      <c r="A346" s="10" t="s">
        <v>1</v>
      </c>
      <c r="B346" s="132">
        <f t="shared" si="11"/>
        <v>100</v>
      </c>
      <c r="C346" s="1533">
        <f>'[6]Лаборат. страх.'!I127</f>
        <v>0.01</v>
      </c>
      <c r="D346" s="168">
        <f>'[6]Лаборат. страх.'!J127</f>
        <v>0</v>
      </c>
      <c r="E346" s="121"/>
      <c r="F346" s="120"/>
    </row>
    <row r="347" spans="1:8" ht="30.75" hidden="1" customHeight="1" thickBot="1" x14ac:dyDescent="0.45">
      <c r="A347" s="7" t="s">
        <v>0</v>
      </c>
      <c r="B347" s="128">
        <f t="shared" si="11"/>
        <v>2400</v>
      </c>
      <c r="C347" s="127">
        <f>SUM(C345:C346)</f>
        <v>0.24000000000000002</v>
      </c>
      <c r="D347" s="126">
        <f>SUM(D345:D346)</f>
        <v>0</v>
      </c>
      <c r="E347" s="108"/>
      <c r="F347" s="107"/>
    </row>
    <row r="348" spans="1:8" ht="24" hidden="1" customHeight="1" x14ac:dyDescent="0.4">
      <c r="A348" s="187" t="s">
        <v>126</v>
      </c>
      <c r="B348" s="136">
        <f t="shared" si="11"/>
        <v>13200</v>
      </c>
      <c r="C348" s="1533">
        <v>1.32</v>
      </c>
      <c r="D348" s="134"/>
      <c r="E348" s="121"/>
      <c r="F348" s="120"/>
    </row>
    <row r="349" spans="1:8" ht="25.5" hidden="1" customHeight="1" thickBot="1" x14ac:dyDescent="0.45">
      <c r="A349" s="10" t="s">
        <v>1</v>
      </c>
      <c r="B349" s="132">
        <f t="shared" si="11"/>
        <v>10400</v>
      </c>
      <c r="C349" s="1533">
        <f>'[6]Лаборат. страх.'!I135</f>
        <v>1.04</v>
      </c>
      <c r="D349" s="168">
        <f>'[6]Лаборат. страх.'!J135</f>
        <v>0</v>
      </c>
      <c r="E349" s="121"/>
      <c r="F349" s="120"/>
    </row>
    <row r="350" spans="1:8" ht="28.5" hidden="1" customHeight="1" thickBot="1" x14ac:dyDescent="0.45">
      <c r="A350" s="7" t="s">
        <v>0</v>
      </c>
      <c r="B350" s="128">
        <f t="shared" si="11"/>
        <v>23600.000000000004</v>
      </c>
      <c r="C350" s="127">
        <f>SUM(C348:C349)</f>
        <v>2.3600000000000003</v>
      </c>
      <c r="D350" s="151">
        <f>SUM(D348:D349)</f>
        <v>0</v>
      </c>
      <c r="E350" s="108"/>
      <c r="F350" s="107"/>
    </row>
    <row r="351" spans="1:8" ht="24" hidden="1" customHeight="1" x14ac:dyDescent="0.4">
      <c r="A351" s="187" t="s">
        <v>125</v>
      </c>
      <c r="B351" s="136">
        <f t="shared" si="11"/>
        <v>6600</v>
      </c>
      <c r="C351" s="1533">
        <v>0.66</v>
      </c>
      <c r="D351" s="134"/>
      <c r="E351" s="121"/>
      <c r="F351" s="120"/>
    </row>
    <row r="352" spans="1:8" ht="29.25" hidden="1" customHeight="1" thickBot="1" x14ac:dyDescent="0.45">
      <c r="A352" s="10" t="s">
        <v>1</v>
      </c>
      <c r="B352" s="132">
        <f t="shared" si="11"/>
        <v>100</v>
      </c>
      <c r="C352" s="1533">
        <f>'[6]Лаборат. страх.'!I139</f>
        <v>0.01</v>
      </c>
      <c r="D352" s="168">
        <f>'[6]Лаборат. страх.'!J139</f>
        <v>0</v>
      </c>
      <c r="E352" s="121"/>
      <c r="F352" s="120"/>
    </row>
    <row r="353" spans="1:6" ht="25.5" hidden="1" customHeight="1" thickBot="1" x14ac:dyDescent="0.45">
      <c r="A353" s="7" t="s">
        <v>0</v>
      </c>
      <c r="B353" s="128">
        <f t="shared" si="11"/>
        <v>6700</v>
      </c>
      <c r="C353" s="127">
        <f>SUM(C351:C352)</f>
        <v>0.67</v>
      </c>
      <c r="D353" s="126">
        <f>SUM(D351:D352)</f>
        <v>0</v>
      </c>
      <c r="E353" s="108"/>
      <c r="F353" s="107"/>
    </row>
    <row r="354" spans="1:6" ht="23.25" hidden="1" customHeight="1" x14ac:dyDescent="0.4">
      <c r="A354" s="187" t="s">
        <v>124</v>
      </c>
      <c r="B354" s="136">
        <f t="shared" si="11"/>
        <v>19600</v>
      </c>
      <c r="C354" s="1533">
        <v>1.96</v>
      </c>
      <c r="D354" s="134"/>
      <c r="E354" s="121"/>
      <c r="F354" s="120"/>
    </row>
    <row r="355" spans="1:6" ht="24" hidden="1" customHeight="1" thickBot="1" x14ac:dyDescent="0.45">
      <c r="A355" s="10" t="s">
        <v>1</v>
      </c>
      <c r="B355" s="132">
        <f t="shared" si="11"/>
        <v>1600</v>
      </c>
      <c r="C355" s="1533">
        <f>'[6]Лаборат. страх.'!I160</f>
        <v>0.16</v>
      </c>
      <c r="D355" s="168">
        <f>'[6]Лаборат. страх.'!J160</f>
        <v>0</v>
      </c>
      <c r="E355" s="121"/>
      <c r="F355" s="120"/>
    </row>
    <row r="356" spans="1:6" ht="23.25" hidden="1" customHeight="1" thickBot="1" x14ac:dyDescent="0.45">
      <c r="A356" s="7" t="s">
        <v>0</v>
      </c>
      <c r="B356" s="128">
        <f t="shared" si="11"/>
        <v>21200</v>
      </c>
      <c r="C356" s="127">
        <f>SUM(C354:C355)</f>
        <v>2.12</v>
      </c>
      <c r="D356" s="126">
        <f>SUM(D354:D355)</f>
        <v>0</v>
      </c>
      <c r="E356" s="108"/>
      <c r="F356" s="107"/>
    </row>
    <row r="357" spans="1:6" ht="26.25" hidden="1" customHeight="1" x14ac:dyDescent="0.4">
      <c r="A357" s="187" t="s">
        <v>123</v>
      </c>
      <c r="B357" s="136">
        <f t="shared" si="11"/>
        <v>27000</v>
      </c>
      <c r="C357" s="1533">
        <v>2.7</v>
      </c>
      <c r="D357" s="134"/>
      <c r="E357" s="121"/>
      <c r="F357" s="120"/>
    </row>
    <row r="358" spans="1:6" ht="25.5" hidden="1" customHeight="1" thickBot="1" x14ac:dyDescent="0.45">
      <c r="A358" s="10" t="s">
        <v>1</v>
      </c>
      <c r="B358" s="132">
        <f t="shared" si="11"/>
        <v>4900</v>
      </c>
      <c r="C358" s="1533">
        <f>'[6]Лаборат. страх.'!I149</f>
        <v>0.49</v>
      </c>
      <c r="D358" s="168">
        <f>'[6]Лаборат. страх.'!J149</f>
        <v>0</v>
      </c>
      <c r="E358" s="121"/>
      <c r="F358" s="120"/>
    </row>
    <row r="359" spans="1:6" ht="25.5" hidden="1" customHeight="1" thickBot="1" x14ac:dyDescent="0.45">
      <c r="A359" s="7" t="s">
        <v>0</v>
      </c>
      <c r="B359" s="128">
        <f t="shared" si="11"/>
        <v>31900.000000000004</v>
      </c>
      <c r="C359" s="127">
        <f>SUM(C357:C358)</f>
        <v>3.1900000000000004</v>
      </c>
      <c r="D359" s="126">
        <f>SUM(D357:D358)</f>
        <v>0</v>
      </c>
      <c r="E359" s="108"/>
      <c r="F359" s="107"/>
    </row>
    <row r="360" spans="1:6" ht="25.5" hidden="1" customHeight="1" x14ac:dyDescent="0.4">
      <c r="A360" s="187" t="s">
        <v>122</v>
      </c>
      <c r="B360" s="154">
        <f t="shared" si="11"/>
        <v>8200</v>
      </c>
      <c r="C360" s="1533">
        <v>0.82</v>
      </c>
      <c r="D360" s="153"/>
      <c r="E360" s="121"/>
      <c r="F360" s="120"/>
    </row>
    <row r="361" spans="1:6" ht="31.5" hidden="1" customHeight="1" thickBot="1" x14ac:dyDescent="0.45">
      <c r="A361" s="10" t="s">
        <v>1</v>
      </c>
      <c r="B361" s="132">
        <f t="shared" si="11"/>
        <v>100</v>
      </c>
      <c r="C361" s="1533">
        <f>'[6]Лаборат. страх.'!I153</f>
        <v>0.01</v>
      </c>
      <c r="D361" s="168">
        <f>'[6]Лаборат. страх.'!J153</f>
        <v>0</v>
      </c>
      <c r="E361" s="121"/>
      <c r="F361" s="120"/>
    </row>
    <row r="362" spans="1:6" ht="25.5" hidden="1" customHeight="1" thickBot="1" x14ac:dyDescent="0.45">
      <c r="A362" s="7" t="s">
        <v>0</v>
      </c>
      <c r="B362" s="132">
        <f t="shared" si="11"/>
        <v>8300</v>
      </c>
      <c r="C362" s="127">
        <f>SUM(C360:C361)</f>
        <v>0.83</v>
      </c>
      <c r="D362" s="126">
        <f>SUM(D360:D361)</f>
        <v>0</v>
      </c>
      <c r="E362" s="108"/>
      <c r="F362" s="107"/>
    </row>
    <row r="363" spans="1:6" ht="25.5" hidden="1" customHeight="1" x14ac:dyDescent="0.4">
      <c r="A363" s="137" t="s">
        <v>121</v>
      </c>
      <c r="B363" s="136">
        <f t="shared" si="11"/>
        <v>2000</v>
      </c>
      <c r="C363" s="135">
        <v>0.2</v>
      </c>
      <c r="D363" s="134"/>
      <c r="E363" s="121"/>
      <c r="F363" s="120"/>
    </row>
    <row r="364" spans="1:6" ht="29.25" hidden="1" customHeight="1" thickBot="1" x14ac:dyDescent="0.45">
      <c r="A364" s="10" t="s">
        <v>1</v>
      </c>
      <c r="B364" s="132">
        <f t="shared" si="11"/>
        <v>1300</v>
      </c>
      <c r="C364" s="135">
        <f>'[6]Лаборат. страх.'!I70</f>
        <v>0.13</v>
      </c>
      <c r="D364" s="168">
        <f>'[6]Лаборат. страх.'!J70</f>
        <v>0.01</v>
      </c>
      <c r="E364" s="121"/>
      <c r="F364" s="120"/>
    </row>
    <row r="365" spans="1:6" ht="25.5" hidden="1" customHeight="1" thickBot="1" x14ac:dyDescent="0.45">
      <c r="A365" s="7" t="s">
        <v>0</v>
      </c>
      <c r="B365" s="128">
        <f t="shared" si="11"/>
        <v>3300</v>
      </c>
      <c r="C365" s="127">
        <f>SUM(C363:C364)</f>
        <v>0.33</v>
      </c>
      <c r="D365" s="126">
        <f>SUM(D363:D364)</f>
        <v>0.01</v>
      </c>
      <c r="E365" s="108"/>
      <c r="F365" s="107"/>
    </row>
    <row r="366" spans="1:6" ht="26.25" hidden="1" customHeight="1" x14ac:dyDescent="0.4">
      <c r="A366" s="137" t="s">
        <v>120</v>
      </c>
      <c r="B366" s="136">
        <f t="shared" si="11"/>
        <v>3300</v>
      </c>
      <c r="C366" s="135">
        <v>0.33</v>
      </c>
      <c r="D366" s="134"/>
      <c r="E366" s="121"/>
      <c r="F366" s="120"/>
    </row>
    <row r="367" spans="1:6" ht="27.75" hidden="1" customHeight="1" thickBot="1" x14ac:dyDescent="0.45">
      <c r="A367" s="10" t="s">
        <v>1</v>
      </c>
      <c r="B367" s="132">
        <f t="shared" si="11"/>
        <v>1300</v>
      </c>
      <c r="C367" s="135">
        <f>'[6]Лаборат. страх.'!I75</f>
        <v>0.13</v>
      </c>
      <c r="D367" s="168">
        <f>'[6]Лаборат. страх.'!J75</f>
        <v>0.01</v>
      </c>
      <c r="E367" s="121"/>
      <c r="F367" s="120"/>
    </row>
    <row r="368" spans="1:6" ht="20.25" hidden="1" customHeight="1" thickBot="1" x14ac:dyDescent="0.45">
      <c r="A368" s="7" t="s">
        <v>0</v>
      </c>
      <c r="B368" s="128">
        <f t="shared" si="11"/>
        <v>4600</v>
      </c>
      <c r="C368" s="127">
        <f>SUM(C366:C367)</f>
        <v>0.46</v>
      </c>
      <c r="D368" s="126">
        <f>SUM(D366:D367)</f>
        <v>0.01</v>
      </c>
      <c r="E368" s="108"/>
      <c r="F368" s="107"/>
    </row>
    <row r="369" spans="1:8" ht="30" hidden="1" customHeight="1" x14ac:dyDescent="0.4">
      <c r="A369" s="137" t="s">
        <v>119</v>
      </c>
      <c r="B369" s="136">
        <f t="shared" si="11"/>
        <v>8500</v>
      </c>
      <c r="C369" s="135">
        <v>0.85</v>
      </c>
      <c r="D369" s="134"/>
      <c r="E369" s="121"/>
      <c r="F369" s="120"/>
    </row>
    <row r="370" spans="1:8" ht="33" hidden="1" customHeight="1" thickBot="1" x14ac:dyDescent="0.45">
      <c r="A370" s="10" t="s">
        <v>1</v>
      </c>
      <c r="B370" s="132">
        <f t="shared" si="11"/>
        <v>200</v>
      </c>
      <c r="C370" s="135">
        <f>'[6]Лаборат. страх.'!I80</f>
        <v>0.02</v>
      </c>
      <c r="D370" s="168">
        <f>'[6]Лаборат. страх.'!J80</f>
        <v>1E-3</v>
      </c>
      <c r="E370" s="121"/>
      <c r="F370" s="120"/>
    </row>
    <row r="371" spans="1:8" ht="24" hidden="1" customHeight="1" thickBot="1" x14ac:dyDescent="0.45">
      <c r="A371" s="7" t="s">
        <v>0</v>
      </c>
      <c r="B371" s="128">
        <f t="shared" si="11"/>
        <v>8700</v>
      </c>
      <c r="C371" s="127">
        <f>SUM(C369:C370)</f>
        <v>0.87</v>
      </c>
      <c r="D371" s="126">
        <f>SUM(D369:D370)</f>
        <v>1E-3</v>
      </c>
      <c r="E371" s="108"/>
      <c r="F371" s="107"/>
    </row>
    <row r="372" spans="1:8" ht="28.5" hidden="1" customHeight="1" x14ac:dyDescent="0.4">
      <c r="A372" s="137" t="s">
        <v>118</v>
      </c>
      <c r="B372" s="136">
        <f t="shared" si="11"/>
        <v>3300</v>
      </c>
      <c r="C372" s="135">
        <v>0.33</v>
      </c>
      <c r="D372" s="134"/>
      <c r="E372" s="121"/>
      <c r="F372" s="120"/>
    </row>
    <row r="373" spans="1:8" ht="31.5" hidden="1" customHeight="1" thickBot="1" x14ac:dyDescent="0.45">
      <c r="A373" s="10" t="s">
        <v>1</v>
      </c>
      <c r="B373" s="132">
        <f t="shared" si="11"/>
        <v>900</v>
      </c>
      <c r="C373" s="135">
        <f>'[6]Лаборат. страх.'!I84</f>
        <v>0.09</v>
      </c>
      <c r="D373" s="168">
        <f>'[6]Лаборат. страх.'!J84</f>
        <v>0</v>
      </c>
      <c r="E373" s="121"/>
      <c r="F373" s="120"/>
    </row>
    <row r="374" spans="1:8" ht="20.25" hidden="1" customHeight="1" thickBot="1" x14ac:dyDescent="0.45">
      <c r="A374" s="7" t="s">
        <v>0</v>
      </c>
      <c r="B374" s="128">
        <f t="shared" si="11"/>
        <v>4200</v>
      </c>
      <c r="C374" s="127">
        <f>SUM(C372:C373)</f>
        <v>0.42000000000000004</v>
      </c>
      <c r="D374" s="126">
        <f>SUM(D372:D373)</f>
        <v>0</v>
      </c>
      <c r="E374" s="108"/>
      <c r="F374" s="107"/>
    </row>
    <row r="375" spans="1:8" ht="27.75" hidden="1" customHeight="1" x14ac:dyDescent="0.4">
      <c r="A375" s="137" t="s">
        <v>117</v>
      </c>
      <c r="B375" s="136">
        <f t="shared" si="11"/>
        <v>5100</v>
      </c>
      <c r="C375" s="135">
        <v>0.51</v>
      </c>
      <c r="D375" s="134"/>
      <c r="E375" s="121"/>
      <c r="F375" s="120"/>
    </row>
    <row r="376" spans="1:8" ht="28.5" hidden="1" customHeight="1" thickBot="1" x14ac:dyDescent="0.45">
      <c r="A376" s="10" t="s">
        <v>1</v>
      </c>
      <c r="B376" s="132">
        <f t="shared" si="11"/>
        <v>900</v>
      </c>
      <c r="C376" s="135">
        <f>'[6]Лаборат. страх.'!I90</f>
        <v>0.09</v>
      </c>
      <c r="D376" s="168">
        <f>'[6]Лаборат. страх.'!J90</f>
        <v>4.0000000000000001E-3</v>
      </c>
      <c r="E376" s="121"/>
      <c r="F376" s="120"/>
    </row>
    <row r="377" spans="1:8" ht="24" hidden="1" customHeight="1" thickBot="1" x14ac:dyDescent="0.45">
      <c r="A377" s="7" t="s">
        <v>0</v>
      </c>
      <c r="B377" s="128">
        <f t="shared" si="11"/>
        <v>6000</v>
      </c>
      <c r="C377" s="127">
        <f>SUM(C375:C376)</f>
        <v>0.6</v>
      </c>
      <c r="D377" s="126">
        <f>SUM(D375:D376)</f>
        <v>4.0000000000000001E-3</v>
      </c>
      <c r="E377" s="108"/>
      <c r="F377" s="107"/>
    </row>
    <row r="378" spans="1:8" ht="28.5" hidden="1" customHeight="1" x14ac:dyDescent="0.4">
      <c r="A378" s="137" t="s">
        <v>116</v>
      </c>
      <c r="B378" s="136">
        <f t="shared" si="11"/>
        <v>4100</v>
      </c>
      <c r="C378" s="135">
        <v>0.41</v>
      </c>
      <c r="D378" s="134"/>
      <c r="E378" s="121"/>
      <c r="F378" s="120"/>
    </row>
    <row r="379" spans="1:8" ht="23.25" hidden="1" customHeight="1" thickBot="1" x14ac:dyDescent="0.45">
      <c r="A379" s="10" t="s">
        <v>1</v>
      </c>
      <c r="B379" s="132">
        <f t="shared" si="11"/>
        <v>1400.0000000000002</v>
      </c>
      <c r="C379" s="135">
        <f>'[6]Лаборат. страх.'!I192</f>
        <v>0.14000000000000001</v>
      </c>
      <c r="D379" s="168">
        <f>'[6]Лаборат. страх.'!J200</f>
        <v>0.04</v>
      </c>
      <c r="E379" s="121"/>
      <c r="F379" s="120"/>
    </row>
    <row r="380" spans="1:8" ht="23.25" hidden="1" customHeight="1" thickBot="1" x14ac:dyDescent="0.45">
      <c r="A380" s="7" t="s">
        <v>0</v>
      </c>
      <c r="B380" s="128">
        <f t="shared" si="11"/>
        <v>5500</v>
      </c>
      <c r="C380" s="127">
        <f>SUM(C378:C379)</f>
        <v>0.55000000000000004</v>
      </c>
      <c r="D380" s="126">
        <f>SUM(D378:D379)</f>
        <v>0.04</v>
      </c>
      <c r="E380" s="108"/>
      <c r="F380" s="107"/>
    </row>
    <row r="381" spans="1:8" ht="29.25" hidden="1" customHeight="1" x14ac:dyDescent="0.4">
      <c r="A381" s="170" t="s">
        <v>115</v>
      </c>
      <c r="B381" s="136">
        <f t="shared" si="11"/>
        <v>6600</v>
      </c>
      <c r="C381" s="135">
        <v>0.66</v>
      </c>
      <c r="D381" s="134"/>
      <c r="E381" s="121"/>
      <c r="F381" s="120"/>
      <c r="G381" s="471"/>
      <c r="H381" s="471"/>
    </row>
    <row r="382" spans="1:8" ht="25.5" hidden="1" customHeight="1" thickBot="1" x14ac:dyDescent="0.45">
      <c r="A382" s="169" t="s">
        <v>1</v>
      </c>
      <c r="B382" s="132">
        <f t="shared" si="11"/>
        <v>5600.0000000000009</v>
      </c>
      <c r="C382" s="135">
        <f>'[6]Лаборат. страх.'!I200</f>
        <v>0.56000000000000005</v>
      </c>
      <c r="D382" s="168">
        <f>'[6]Лаборат. страх.'!J208</f>
        <v>0.01</v>
      </c>
      <c r="E382" s="121"/>
      <c r="F382" s="120"/>
    </row>
    <row r="383" spans="1:8" ht="24" hidden="1" customHeight="1" thickBot="1" x14ac:dyDescent="0.45">
      <c r="A383" s="182" t="s">
        <v>0</v>
      </c>
      <c r="B383" s="128">
        <f t="shared" si="11"/>
        <v>12200.000000000002</v>
      </c>
      <c r="C383" s="127">
        <f>SUM(C381:C382)</f>
        <v>1.2200000000000002</v>
      </c>
      <c r="D383" s="126">
        <f>SUM(D381:D382)</f>
        <v>0.01</v>
      </c>
      <c r="E383" s="108"/>
      <c r="F383" s="107"/>
    </row>
    <row r="384" spans="1:8" ht="26.25" hidden="1" customHeight="1" thickBot="1" x14ac:dyDescent="0.45">
      <c r="A384" s="170" t="s">
        <v>114</v>
      </c>
      <c r="B384" s="136">
        <f t="shared" si="11"/>
        <v>6600</v>
      </c>
      <c r="C384" s="135">
        <v>0.66</v>
      </c>
      <c r="D384" s="134"/>
      <c r="E384" s="121"/>
      <c r="F384" s="120"/>
    </row>
    <row r="385" spans="1:6" ht="26.25" hidden="1" customHeight="1" x14ac:dyDescent="0.4">
      <c r="A385" s="169" t="s">
        <v>1</v>
      </c>
      <c r="B385" s="132">
        <f t="shared" si="11"/>
        <v>2100</v>
      </c>
      <c r="C385" s="135">
        <f>'[6]Лаборат. страх.'!I208</f>
        <v>0.21</v>
      </c>
      <c r="D385" s="168">
        <f>'[6]Лаборат. страх.'!J208</f>
        <v>0.01</v>
      </c>
      <c r="E385" s="121"/>
      <c r="F385" s="120"/>
    </row>
    <row r="386" spans="1:6" ht="27" hidden="1" customHeight="1" thickBot="1" x14ac:dyDescent="0.45">
      <c r="A386" s="182" t="s">
        <v>0</v>
      </c>
      <c r="B386" s="128">
        <f t="shared" si="11"/>
        <v>8700</v>
      </c>
      <c r="C386" s="127">
        <f>SUM(C384:C385)</f>
        <v>0.87</v>
      </c>
      <c r="D386" s="126">
        <f>SUM(D384:D385)</f>
        <v>0.01</v>
      </c>
      <c r="E386" s="108"/>
      <c r="F386" s="107"/>
    </row>
    <row r="387" spans="1:6" ht="26.25" hidden="1" customHeight="1" thickBot="1" x14ac:dyDescent="0.45">
      <c r="A387" s="170" t="s">
        <v>113</v>
      </c>
      <c r="B387" s="136">
        <f t="shared" si="11"/>
        <v>9000</v>
      </c>
      <c r="C387" s="135">
        <v>0.9</v>
      </c>
      <c r="D387" s="134"/>
      <c r="E387" s="121"/>
      <c r="F387" s="120"/>
    </row>
    <row r="388" spans="1:6" ht="26.25" hidden="1" customHeight="1" x14ac:dyDescent="0.4">
      <c r="A388" s="169" t="s">
        <v>1</v>
      </c>
      <c r="B388" s="132">
        <f t="shared" si="11"/>
        <v>5600.0000000000009</v>
      </c>
      <c r="C388" s="135">
        <f>'[6]Лаборат. страх.'!I217</f>
        <v>0.56000000000000005</v>
      </c>
      <c r="D388" s="168">
        <f>'[6]Лаборат. страх.'!J226</f>
        <v>0.1</v>
      </c>
      <c r="E388" s="121"/>
      <c r="F388" s="120"/>
    </row>
    <row r="389" spans="1:6" ht="27" hidden="1" customHeight="1" thickBot="1" x14ac:dyDescent="0.45">
      <c r="A389" s="182" t="s">
        <v>0</v>
      </c>
      <c r="B389" s="128">
        <f t="shared" si="11"/>
        <v>14600</v>
      </c>
      <c r="C389" s="127">
        <f>SUM(C387:C388)</f>
        <v>1.46</v>
      </c>
      <c r="D389" s="126">
        <f>SUM(D387:D388)</f>
        <v>0.1</v>
      </c>
      <c r="E389" s="108"/>
      <c r="F389" s="107"/>
    </row>
    <row r="390" spans="1:6" ht="26.25" hidden="1" customHeight="1" thickBot="1" x14ac:dyDescent="0.45">
      <c r="A390" s="170" t="s">
        <v>112</v>
      </c>
      <c r="B390" s="136">
        <f t="shared" si="11"/>
        <v>6600</v>
      </c>
      <c r="C390" s="135">
        <v>0.66</v>
      </c>
      <c r="D390" s="134"/>
      <c r="E390" s="121"/>
      <c r="F390" s="120"/>
    </row>
    <row r="391" spans="1:6" ht="53.25" hidden="1" customHeight="1" thickBot="1" x14ac:dyDescent="0.45">
      <c r="A391" s="169" t="s">
        <v>1</v>
      </c>
      <c r="B391" s="132">
        <f t="shared" si="11"/>
        <v>12600</v>
      </c>
      <c r="C391" s="135">
        <f>'[6]Лаборат. страх.'!I226</f>
        <v>1.26</v>
      </c>
      <c r="D391" s="168">
        <f>'[6]Лаборат. страх.'!J226</f>
        <v>0.1</v>
      </c>
      <c r="E391" s="121"/>
      <c r="F391" s="120"/>
    </row>
    <row r="392" spans="1:6" ht="27" hidden="1" customHeight="1" thickBot="1" x14ac:dyDescent="0.45">
      <c r="A392" s="182" t="s">
        <v>0</v>
      </c>
      <c r="B392" s="128">
        <f t="shared" si="11"/>
        <v>19200</v>
      </c>
      <c r="C392" s="127">
        <f>SUM(C390:C391)</f>
        <v>1.92</v>
      </c>
      <c r="D392" s="126">
        <f>SUM(D390:D391)</f>
        <v>0.1</v>
      </c>
      <c r="E392" s="108"/>
      <c r="F392" s="107"/>
    </row>
    <row r="393" spans="1:6" ht="26.25" hidden="1" customHeight="1" thickBot="1" x14ac:dyDescent="0.45">
      <c r="A393" s="170" t="s">
        <v>111</v>
      </c>
      <c r="B393" s="154">
        <f t="shared" si="11"/>
        <v>6600</v>
      </c>
      <c r="C393" s="135">
        <v>0.66</v>
      </c>
      <c r="D393" s="153"/>
      <c r="E393" s="121"/>
      <c r="F393" s="120"/>
    </row>
    <row r="394" spans="1:6" ht="42" hidden="1" customHeight="1" thickBot="1" x14ac:dyDescent="0.45">
      <c r="A394" s="169" t="s">
        <v>1</v>
      </c>
      <c r="B394" s="132">
        <f t="shared" si="11"/>
        <v>12500</v>
      </c>
      <c r="C394" s="135">
        <f>'[6]Лаборат. страх.'!I235</f>
        <v>1.25</v>
      </c>
      <c r="D394" s="168">
        <f>'[6]Лаборат. страх.'!J235</f>
        <v>0.09</v>
      </c>
      <c r="E394" s="121"/>
      <c r="F394" s="120"/>
    </row>
    <row r="395" spans="1:6" ht="24" hidden="1" customHeight="1" thickBot="1" x14ac:dyDescent="0.45">
      <c r="A395" s="182" t="s">
        <v>0</v>
      </c>
      <c r="B395" s="152">
        <f t="shared" si="11"/>
        <v>19100</v>
      </c>
      <c r="C395" s="127">
        <f>SUM(C393:C394)</f>
        <v>1.9100000000000001</v>
      </c>
      <c r="D395" s="125">
        <f>SUM(D393:D394)</f>
        <v>0.09</v>
      </c>
      <c r="E395" s="108"/>
      <c r="F395" s="107"/>
    </row>
    <row r="396" spans="1:6" ht="24" hidden="1" customHeight="1" thickBot="1" x14ac:dyDescent="0.45">
      <c r="A396" s="170" t="s">
        <v>110</v>
      </c>
      <c r="B396" s="136">
        <f t="shared" si="11"/>
        <v>7700</v>
      </c>
      <c r="C396" s="135">
        <v>0.77</v>
      </c>
      <c r="D396" s="134"/>
      <c r="E396" s="121"/>
      <c r="F396" s="120"/>
    </row>
    <row r="397" spans="1:6" ht="26.25" hidden="1" customHeight="1" thickBot="1" x14ac:dyDescent="0.45">
      <c r="A397" s="169" t="s">
        <v>1</v>
      </c>
      <c r="B397" s="132">
        <f t="shared" si="11"/>
        <v>5500</v>
      </c>
      <c r="C397" s="135">
        <f>'[6]Лаборат. страх.'!I244</f>
        <v>0.55000000000000004</v>
      </c>
      <c r="D397" s="1563">
        <f>'[6]Лаборат. страх.'!J244</f>
        <v>0.02</v>
      </c>
      <c r="E397" s="1557"/>
      <c r="F397" s="1558"/>
    </row>
    <row r="398" spans="1:6" ht="49.5" hidden="1" customHeight="1" x14ac:dyDescent="0.4">
      <c r="A398" s="182" t="s">
        <v>0</v>
      </c>
      <c r="B398" s="128">
        <f t="shared" si="11"/>
        <v>13200</v>
      </c>
      <c r="C398" s="127">
        <f>SUM(C396:C397)</f>
        <v>1.32</v>
      </c>
      <c r="D398" s="151">
        <f>SUM(D396:D397)</f>
        <v>0.02</v>
      </c>
      <c r="E398" s="108"/>
      <c r="F398" s="107"/>
    </row>
    <row r="399" spans="1:6" ht="27" hidden="1" customHeight="1" thickBot="1" x14ac:dyDescent="0.45">
      <c r="A399" s="170" t="s">
        <v>105</v>
      </c>
      <c r="B399" s="136">
        <f t="shared" si="11"/>
        <v>13799.999999999998</v>
      </c>
      <c r="C399" s="135">
        <v>1.38</v>
      </c>
      <c r="D399" s="134"/>
      <c r="E399" s="121"/>
      <c r="F399" s="120"/>
    </row>
    <row r="400" spans="1:6" ht="26.25" hidden="1" customHeight="1" thickBot="1" x14ac:dyDescent="0.45">
      <c r="A400" s="169" t="s">
        <v>1</v>
      </c>
      <c r="B400" s="132">
        <f t="shared" ref="B400:B413" si="12">C400*$B$14</f>
        <v>75900</v>
      </c>
      <c r="C400" s="135">
        <f>'[6]Лаборат. страх.'!I255</f>
        <v>7.59</v>
      </c>
      <c r="D400" s="150">
        <f>'[6]Лаборат. страх.'!J255</f>
        <v>0.01</v>
      </c>
      <c r="E400" s="114"/>
      <c r="F400" s="114"/>
    </row>
    <row r="401" spans="1:10" ht="27.75" hidden="1" customHeight="1" x14ac:dyDescent="0.4">
      <c r="A401" s="182" t="s">
        <v>0</v>
      </c>
      <c r="B401" s="128">
        <f t="shared" si="12"/>
        <v>89699.999999999985</v>
      </c>
      <c r="C401" s="127">
        <f>SUM(C399:C400)</f>
        <v>8.9699999999999989</v>
      </c>
      <c r="D401" s="126">
        <f>SUM(D399:D400)</f>
        <v>0.01</v>
      </c>
      <c r="E401" s="108"/>
      <c r="F401" s="107"/>
    </row>
    <row r="402" spans="1:10" ht="28.5" hidden="1" customHeight="1" thickBot="1" x14ac:dyDescent="0.45">
      <c r="A402" s="170" t="s">
        <v>103</v>
      </c>
      <c r="B402" s="136">
        <f t="shared" si="12"/>
        <v>4000</v>
      </c>
      <c r="C402" s="135">
        <v>0.4</v>
      </c>
      <c r="D402" s="134"/>
      <c r="E402" s="121"/>
      <c r="F402" s="120"/>
    </row>
    <row r="403" spans="1:10" ht="23.25" hidden="1" customHeight="1" thickBot="1" x14ac:dyDescent="0.45">
      <c r="A403" s="169" t="s">
        <v>1</v>
      </c>
      <c r="B403" s="132">
        <f t="shared" si="12"/>
        <v>45599.999999999993</v>
      </c>
      <c r="C403" s="135">
        <f>'[6]Лаборат. страх.'!I264</f>
        <v>4.5599999999999996</v>
      </c>
      <c r="D403" s="150">
        <f>'[6]Лаборат. страх.'!J264</f>
        <v>0.01</v>
      </c>
      <c r="E403" s="114"/>
      <c r="F403" s="114"/>
    </row>
    <row r="404" spans="1:10" ht="23.25" hidden="1" customHeight="1" x14ac:dyDescent="0.4">
      <c r="A404" s="182" t="s">
        <v>0</v>
      </c>
      <c r="B404" s="128">
        <f t="shared" si="12"/>
        <v>49600</v>
      </c>
      <c r="C404" s="127">
        <f>SUM(C402:C403)</f>
        <v>4.96</v>
      </c>
      <c r="D404" s="126">
        <f>SUM(D402:D403)</f>
        <v>0.01</v>
      </c>
      <c r="E404" s="108"/>
      <c r="F404" s="107"/>
    </row>
    <row r="405" spans="1:10" ht="37.5" hidden="1" customHeight="1" x14ac:dyDescent="0.4">
      <c r="A405" s="170" t="s">
        <v>102</v>
      </c>
      <c r="B405" s="136">
        <f t="shared" si="12"/>
        <v>17700</v>
      </c>
      <c r="C405" s="135">
        <v>1.77</v>
      </c>
      <c r="D405" s="134"/>
      <c r="E405" s="121"/>
      <c r="F405" s="120"/>
    </row>
    <row r="406" spans="1:10" ht="42.75" hidden="1" customHeight="1" thickBot="1" x14ac:dyDescent="0.45">
      <c r="A406" s="169" t="s">
        <v>1</v>
      </c>
      <c r="B406" s="132">
        <f t="shared" si="12"/>
        <v>105100</v>
      </c>
      <c r="C406" s="135">
        <f>'[6]Лаборат. страх.'!I270</f>
        <v>10.51</v>
      </c>
      <c r="D406" s="150">
        <f>'[6]Лаборат. страх.'!J270</f>
        <v>0</v>
      </c>
      <c r="E406" s="114"/>
      <c r="F406" s="114"/>
      <c r="J406" s="94" t="s">
        <v>397</v>
      </c>
    </row>
    <row r="407" spans="1:10" ht="3" hidden="1" customHeight="1" thickBot="1" x14ac:dyDescent="0.45">
      <c r="A407" s="7" t="s">
        <v>0</v>
      </c>
      <c r="B407" s="128">
        <f t="shared" si="12"/>
        <v>122800</v>
      </c>
      <c r="C407" s="127">
        <f>SUM(C405:C406)</f>
        <v>12.28</v>
      </c>
      <c r="D407" s="126">
        <f>SUM(D405:D406)</f>
        <v>0</v>
      </c>
      <c r="E407" s="108"/>
      <c r="F407" s="107"/>
    </row>
    <row r="408" spans="1:10" ht="2.25" hidden="1" customHeight="1" thickBot="1" x14ac:dyDescent="0.45">
      <c r="A408" s="170" t="s">
        <v>101</v>
      </c>
      <c r="B408" s="136">
        <f t="shared" si="12"/>
        <v>9200</v>
      </c>
      <c r="C408" s="135">
        <v>0.92</v>
      </c>
      <c r="D408" s="134"/>
      <c r="E408" s="121"/>
      <c r="F408" s="120"/>
    </row>
    <row r="409" spans="1:10" ht="2.25" hidden="1" customHeight="1" thickBot="1" x14ac:dyDescent="0.45">
      <c r="A409" s="169" t="s">
        <v>1</v>
      </c>
      <c r="B409" s="132">
        <f t="shared" si="12"/>
        <v>2100</v>
      </c>
      <c r="C409" s="135">
        <f>'[6]Лаборат. страх.'!I278</f>
        <v>0.21</v>
      </c>
      <c r="D409" s="1536">
        <f>'[6]Лаборат. страх.'!J278</f>
        <v>0</v>
      </c>
      <c r="E409" s="1557"/>
      <c r="F409" s="1558"/>
    </row>
    <row r="410" spans="1:10" ht="27" hidden="1" customHeight="1" thickBot="1" x14ac:dyDescent="0.45">
      <c r="A410" s="182" t="s">
        <v>0</v>
      </c>
      <c r="B410" s="128">
        <f t="shared" si="12"/>
        <v>11300.000000000002</v>
      </c>
      <c r="C410" s="127">
        <f>SUM(C408:C409)</f>
        <v>1.1300000000000001</v>
      </c>
      <c r="D410" s="126">
        <f>SUM(D408:D409)</f>
        <v>0</v>
      </c>
      <c r="E410" s="108"/>
      <c r="F410" s="107"/>
    </row>
    <row r="411" spans="1:10" ht="29.25" hidden="1" customHeight="1" x14ac:dyDescent="0.4">
      <c r="A411" s="170" t="s">
        <v>100</v>
      </c>
      <c r="B411" s="136">
        <f t="shared" si="12"/>
        <v>5400</v>
      </c>
      <c r="C411" s="135">
        <v>0.54</v>
      </c>
      <c r="D411" s="134"/>
      <c r="E411" s="121"/>
      <c r="F411" s="120"/>
    </row>
    <row r="412" spans="1:10" ht="27.75" hidden="1" customHeight="1" thickBot="1" x14ac:dyDescent="0.45">
      <c r="A412" s="169" t="s">
        <v>1</v>
      </c>
      <c r="B412" s="132">
        <f t="shared" si="12"/>
        <v>2000</v>
      </c>
      <c r="C412" s="135">
        <f>'[6]Лаборат. страх.'!I288</f>
        <v>0.2</v>
      </c>
      <c r="D412" s="168">
        <f>'[6]Лаборат. страх.'!J288</f>
        <v>0</v>
      </c>
      <c r="E412" s="121"/>
      <c r="F412" s="120"/>
    </row>
    <row r="413" spans="1:10" ht="31.5" hidden="1" customHeight="1" thickBot="1" x14ac:dyDescent="0.45">
      <c r="A413" s="7" t="s">
        <v>0</v>
      </c>
      <c r="B413" s="128">
        <f t="shared" si="12"/>
        <v>7400</v>
      </c>
      <c r="C413" s="127">
        <f>SUM(C411:C412)</f>
        <v>0.74</v>
      </c>
      <c r="D413" s="126">
        <f>SUM(D411:D412)</f>
        <v>0</v>
      </c>
      <c r="E413" s="108"/>
      <c r="F413" s="107"/>
    </row>
    <row r="414" spans="1:10" ht="29.25" hidden="1" customHeight="1" x14ac:dyDescent="0.35">
      <c r="A414" s="7"/>
      <c r="B414" s="167"/>
      <c r="C414" s="127"/>
      <c r="D414" s="125"/>
      <c r="E414" s="114"/>
      <c r="F414" s="114"/>
    </row>
    <row r="415" spans="1:10" ht="28.5" hidden="1" customHeight="1" x14ac:dyDescent="0.35">
      <c r="A415" s="191" t="s">
        <v>99</v>
      </c>
      <c r="B415" s="214"/>
      <c r="C415" s="1529"/>
      <c r="D415" s="1592"/>
      <c r="E415" s="121"/>
      <c r="F415" s="120"/>
    </row>
    <row r="416" spans="1:10" ht="31.5" hidden="1" customHeight="1" thickBot="1" x14ac:dyDescent="0.45">
      <c r="A416" s="137" t="s">
        <v>98</v>
      </c>
      <c r="B416" s="136">
        <f t="shared" ref="B416:B479" si="13">C416*$B$14</f>
        <v>33000</v>
      </c>
      <c r="C416" s="135">
        <v>3.3</v>
      </c>
      <c r="D416" s="134"/>
      <c r="E416" s="121"/>
      <c r="F416" s="120"/>
    </row>
    <row r="417" spans="1:6" ht="23.25" hidden="1" customHeight="1" x14ac:dyDescent="0.4">
      <c r="A417" s="10" t="s">
        <v>1</v>
      </c>
      <c r="B417" s="132">
        <f t="shared" si="13"/>
        <v>16500</v>
      </c>
      <c r="C417" s="135">
        <f>[6]Ренген!H19</f>
        <v>1.65</v>
      </c>
      <c r="D417" s="150">
        <f>[6]Ренген!I19</f>
        <v>0</v>
      </c>
      <c r="E417" s="114"/>
      <c r="F417" s="114"/>
    </row>
    <row r="418" spans="1:6" ht="24" hidden="1" customHeight="1" thickBot="1" x14ac:dyDescent="0.45">
      <c r="A418" s="7" t="s">
        <v>0</v>
      </c>
      <c r="B418" s="128">
        <f t="shared" si="13"/>
        <v>49499.999999999993</v>
      </c>
      <c r="C418" s="127">
        <f>SUM(C416:C417)</f>
        <v>4.9499999999999993</v>
      </c>
      <c r="D418" s="126">
        <f>SUM(D416:D417)</f>
        <v>0</v>
      </c>
      <c r="E418" s="108"/>
      <c r="F418" s="107"/>
    </row>
    <row r="419" spans="1:6" ht="24" hidden="1" customHeight="1" thickBot="1" x14ac:dyDescent="0.45">
      <c r="A419" s="137" t="s">
        <v>97</v>
      </c>
      <c r="B419" s="136">
        <f t="shared" si="13"/>
        <v>48000</v>
      </c>
      <c r="C419" s="135">
        <v>4.8</v>
      </c>
      <c r="D419" s="134"/>
      <c r="E419" s="121"/>
      <c r="F419" s="120"/>
    </row>
    <row r="420" spans="1:6" ht="23.25" hidden="1" customHeight="1" x14ac:dyDescent="0.4">
      <c r="A420" s="10" t="s">
        <v>1</v>
      </c>
      <c r="B420" s="128">
        <f t="shared" si="13"/>
        <v>32599.999999999996</v>
      </c>
      <c r="C420" s="135">
        <f>[6]Ренген!H26</f>
        <v>3.26</v>
      </c>
      <c r="D420" s="155">
        <f>[6]Ренген!I26</f>
        <v>0</v>
      </c>
      <c r="E420" s="114"/>
      <c r="F420" s="114"/>
    </row>
    <row r="421" spans="1:6" ht="24" hidden="1" customHeight="1" thickBot="1" x14ac:dyDescent="0.45">
      <c r="A421" s="7" t="s">
        <v>0</v>
      </c>
      <c r="B421" s="154">
        <f t="shared" si="13"/>
        <v>80599.999999999985</v>
      </c>
      <c r="C421" s="127">
        <f>SUM(C419:C420)</f>
        <v>8.0599999999999987</v>
      </c>
      <c r="D421" s="126">
        <f>SUM(D419:D420)</f>
        <v>0</v>
      </c>
      <c r="E421" s="108"/>
      <c r="F421" s="107"/>
    </row>
    <row r="422" spans="1:6" ht="24" hidden="1" customHeight="1" thickBot="1" x14ac:dyDescent="0.45">
      <c r="A422" s="137" t="s">
        <v>96</v>
      </c>
      <c r="B422" s="132">
        <f t="shared" si="13"/>
        <v>193000000</v>
      </c>
      <c r="C422" s="135">
        <v>19300</v>
      </c>
      <c r="D422" s="134"/>
      <c r="E422" s="121"/>
      <c r="F422" s="120"/>
    </row>
    <row r="423" spans="1:6" ht="28.5" hidden="1" customHeight="1" x14ac:dyDescent="0.4">
      <c r="A423" s="10" t="s">
        <v>1</v>
      </c>
      <c r="B423" s="132">
        <f t="shared" si="13"/>
        <v>16500</v>
      </c>
      <c r="C423" s="135">
        <f>[6]Ренген!H33</f>
        <v>1.65</v>
      </c>
      <c r="D423" s="150">
        <f>[6]Ренген!I33</f>
        <v>0</v>
      </c>
      <c r="E423" s="114"/>
      <c r="F423" s="114"/>
    </row>
    <row r="424" spans="1:6" ht="31.5" hidden="1" customHeight="1" thickBot="1" x14ac:dyDescent="0.45">
      <c r="A424" s="7" t="s">
        <v>0</v>
      </c>
      <c r="B424" s="152">
        <f t="shared" si="13"/>
        <v>193016500</v>
      </c>
      <c r="C424" s="127">
        <f>SUM(C422:C423)</f>
        <v>19301.650000000001</v>
      </c>
      <c r="D424" s="125">
        <f>SUM(D422:D423)</f>
        <v>0</v>
      </c>
      <c r="E424" s="108"/>
      <c r="F424" s="107"/>
    </row>
    <row r="425" spans="1:6" ht="31.5" hidden="1" customHeight="1" thickBot="1" x14ac:dyDescent="0.45">
      <c r="A425" s="137" t="s">
        <v>95</v>
      </c>
      <c r="B425" s="136">
        <f t="shared" si="13"/>
        <v>48000</v>
      </c>
      <c r="C425" s="135">
        <v>4.8</v>
      </c>
      <c r="D425" s="134"/>
      <c r="E425" s="121"/>
      <c r="F425" s="120"/>
    </row>
    <row r="426" spans="1:6" ht="23.25" hidden="1" customHeight="1" x14ac:dyDescent="0.4">
      <c r="A426" s="10" t="s">
        <v>1</v>
      </c>
      <c r="B426" s="132">
        <f t="shared" si="13"/>
        <v>32599.999999999996</v>
      </c>
      <c r="C426" s="135">
        <f>[6]Ренген!H40</f>
        <v>3.26</v>
      </c>
      <c r="D426" s="150">
        <f>[6]Ренген!I40</f>
        <v>0</v>
      </c>
      <c r="E426" s="114"/>
      <c r="F426" s="114"/>
    </row>
    <row r="427" spans="1:6" ht="24" hidden="1" customHeight="1" thickBot="1" x14ac:dyDescent="0.45">
      <c r="A427" s="7" t="s">
        <v>0</v>
      </c>
      <c r="B427" s="128">
        <f t="shared" si="13"/>
        <v>80599.999999999985</v>
      </c>
      <c r="C427" s="127">
        <f>SUM(C425:C426)</f>
        <v>8.0599999999999987</v>
      </c>
      <c r="D427" s="126">
        <f>SUM(D425:D426)</f>
        <v>0</v>
      </c>
      <c r="E427" s="108"/>
      <c r="F427" s="107"/>
    </row>
    <row r="428" spans="1:6" ht="24" hidden="1" customHeight="1" thickBot="1" x14ac:dyDescent="0.45">
      <c r="A428" s="137" t="s">
        <v>94</v>
      </c>
      <c r="B428" s="136">
        <f t="shared" si="13"/>
        <v>33000</v>
      </c>
      <c r="C428" s="135">
        <v>3.3</v>
      </c>
      <c r="D428" s="134"/>
      <c r="E428" s="121"/>
      <c r="F428" s="120"/>
    </row>
    <row r="429" spans="1:6" ht="24" hidden="1" customHeight="1" thickBot="1" x14ac:dyDescent="0.45">
      <c r="A429" s="10" t="s">
        <v>1</v>
      </c>
      <c r="B429" s="132">
        <f t="shared" si="13"/>
        <v>6100</v>
      </c>
      <c r="C429" s="135">
        <f>[6]Ренген!H48</f>
        <v>0.61</v>
      </c>
      <c r="D429" s="150">
        <f>[6]Ренген!I48</f>
        <v>0</v>
      </c>
      <c r="E429" s="114"/>
      <c r="F429" s="114"/>
    </row>
    <row r="430" spans="1:6" ht="24" hidden="1" customHeight="1" thickBot="1" x14ac:dyDescent="0.45">
      <c r="A430" s="7" t="s">
        <v>0</v>
      </c>
      <c r="B430" s="128">
        <f t="shared" si="13"/>
        <v>39100</v>
      </c>
      <c r="C430" s="127">
        <f>SUM(C428:C429)</f>
        <v>3.9099999999999997</v>
      </c>
      <c r="D430" s="126">
        <f>SUM(D428:D429)</f>
        <v>0</v>
      </c>
      <c r="E430" s="108"/>
      <c r="F430" s="107"/>
    </row>
    <row r="431" spans="1:6" ht="24" hidden="1" customHeight="1" thickBot="1" x14ac:dyDescent="0.45">
      <c r="A431" s="137" t="s">
        <v>93</v>
      </c>
      <c r="B431" s="136">
        <f t="shared" si="13"/>
        <v>48000</v>
      </c>
      <c r="C431" s="135">
        <v>4.8</v>
      </c>
      <c r="D431" s="134"/>
      <c r="E431" s="121"/>
      <c r="F431" s="120"/>
    </row>
    <row r="432" spans="1:6" ht="30.75" hidden="1" customHeight="1" x14ac:dyDescent="0.4">
      <c r="A432" s="10" t="s">
        <v>1</v>
      </c>
      <c r="B432" s="132">
        <f t="shared" si="13"/>
        <v>11900</v>
      </c>
      <c r="C432" s="135">
        <f>[6]Ренген!H55</f>
        <v>1.19</v>
      </c>
      <c r="D432" s="150">
        <f>[6]Ренген!I55</f>
        <v>0</v>
      </c>
      <c r="E432" s="114"/>
      <c r="F432" s="114"/>
    </row>
    <row r="433" spans="1:6" ht="32.25" hidden="1" customHeight="1" thickBot="1" x14ac:dyDescent="0.45">
      <c r="A433" s="7" t="s">
        <v>0</v>
      </c>
      <c r="B433" s="128">
        <f t="shared" si="13"/>
        <v>59900</v>
      </c>
      <c r="C433" s="127">
        <f>SUM(C431:C432)</f>
        <v>5.99</v>
      </c>
      <c r="D433" s="126">
        <f>SUM(D431:D432)</f>
        <v>0</v>
      </c>
      <c r="E433" s="108"/>
      <c r="F433" s="107"/>
    </row>
    <row r="434" spans="1:6" ht="31.5" hidden="1" customHeight="1" thickBot="1" x14ac:dyDescent="0.45">
      <c r="A434" s="137" t="s">
        <v>92</v>
      </c>
      <c r="B434" s="154">
        <f t="shared" si="13"/>
        <v>193000000</v>
      </c>
      <c r="C434" s="135">
        <v>19300</v>
      </c>
      <c r="D434" s="153"/>
      <c r="E434" s="121"/>
      <c r="F434" s="120"/>
    </row>
    <row r="435" spans="1:6" ht="24" hidden="1" customHeight="1" x14ac:dyDescent="0.4">
      <c r="A435" s="10" t="s">
        <v>1</v>
      </c>
      <c r="B435" s="132">
        <f t="shared" si="13"/>
        <v>9600</v>
      </c>
      <c r="C435" s="135">
        <f>[6]Ренген!H63</f>
        <v>0.96</v>
      </c>
      <c r="D435" s="150">
        <f>[6]Ренген!I63</f>
        <v>0</v>
      </c>
      <c r="E435" s="114"/>
      <c r="F435" s="114"/>
    </row>
    <row r="436" spans="1:6" ht="24" hidden="1" customHeight="1" thickBot="1" x14ac:dyDescent="0.45">
      <c r="A436" s="7" t="s">
        <v>0</v>
      </c>
      <c r="B436" s="132">
        <f t="shared" si="13"/>
        <v>193009600</v>
      </c>
      <c r="C436" s="127">
        <f>SUM(C434:C435)</f>
        <v>19300.96</v>
      </c>
      <c r="D436" s="126">
        <f>SUM(D434:D435)</f>
        <v>0</v>
      </c>
      <c r="E436" s="108"/>
      <c r="F436" s="107"/>
    </row>
    <row r="437" spans="1:6" ht="24" hidden="1" customHeight="1" thickBot="1" x14ac:dyDescent="0.45">
      <c r="A437" s="137" t="s">
        <v>91</v>
      </c>
      <c r="B437" s="132">
        <f t="shared" si="13"/>
        <v>289500000</v>
      </c>
      <c r="C437" s="135">
        <v>28950</v>
      </c>
      <c r="D437" s="153"/>
      <c r="E437" s="121"/>
      <c r="F437" s="120"/>
    </row>
    <row r="438" spans="1:6" ht="24" hidden="1" customHeight="1" x14ac:dyDescent="0.4">
      <c r="A438" s="10" t="s">
        <v>1</v>
      </c>
      <c r="B438" s="132">
        <f t="shared" si="13"/>
        <v>18900</v>
      </c>
      <c r="C438" s="135">
        <f>[6]Ренген!H70</f>
        <v>1.89</v>
      </c>
      <c r="D438" s="150">
        <f>[6]Ренген!I70</f>
        <v>0</v>
      </c>
      <c r="E438" s="114"/>
      <c r="F438" s="114"/>
    </row>
    <row r="439" spans="1:6" ht="24" hidden="1" customHeight="1" x14ac:dyDescent="0.4">
      <c r="A439" s="7" t="s">
        <v>0</v>
      </c>
      <c r="B439" s="152">
        <f t="shared" si="13"/>
        <v>289518900</v>
      </c>
      <c r="C439" s="127">
        <f>SUM(C437:C438)</f>
        <v>28951.89</v>
      </c>
      <c r="D439" s="125">
        <f>SUM(D437:D438)</f>
        <v>0</v>
      </c>
      <c r="E439" s="108"/>
      <c r="F439" s="107"/>
    </row>
    <row r="440" spans="1:6" ht="24" hidden="1" customHeight="1" thickBot="1" x14ac:dyDescent="0.45">
      <c r="A440" s="137" t="s">
        <v>90</v>
      </c>
      <c r="B440" s="136">
        <f t="shared" si="13"/>
        <v>38800</v>
      </c>
      <c r="C440" s="135">
        <v>3.88</v>
      </c>
      <c r="D440" s="134"/>
      <c r="E440" s="121"/>
      <c r="F440" s="120"/>
    </row>
    <row r="441" spans="1:6" ht="24" hidden="1" customHeight="1" thickBot="1" x14ac:dyDescent="0.45">
      <c r="A441" s="10" t="s">
        <v>1</v>
      </c>
      <c r="B441" s="132">
        <f t="shared" si="13"/>
        <v>6100</v>
      </c>
      <c r="C441" s="135">
        <f>[6]Ренген!H77</f>
        <v>0.61</v>
      </c>
      <c r="D441" s="150">
        <f>[6]Ренген!I77</f>
        <v>0</v>
      </c>
      <c r="E441" s="114"/>
      <c r="F441" s="114"/>
    </row>
    <row r="442" spans="1:6" ht="24" hidden="1" customHeight="1" thickBot="1" x14ac:dyDescent="0.45">
      <c r="A442" s="7" t="s">
        <v>0</v>
      </c>
      <c r="B442" s="128">
        <f t="shared" si="13"/>
        <v>44900</v>
      </c>
      <c r="C442" s="127">
        <f>SUM(C440:C441)</f>
        <v>4.49</v>
      </c>
      <c r="D442" s="126">
        <f>SUM(D440:D441)</f>
        <v>0</v>
      </c>
      <c r="E442" s="108"/>
      <c r="F442" s="107"/>
    </row>
    <row r="443" spans="1:6" ht="24" hidden="1" customHeight="1" thickBot="1" x14ac:dyDescent="0.45">
      <c r="A443" s="137" t="s">
        <v>89</v>
      </c>
      <c r="B443" s="136">
        <f t="shared" si="13"/>
        <v>58200</v>
      </c>
      <c r="C443" s="135">
        <v>5.82</v>
      </c>
      <c r="D443" s="134"/>
      <c r="E443" s="121"/>
      <c r="F443" s="120"/>
    </row>
    <row r="444" spans="1:6" ht="24" hidden="1" customHeight="1" thickBot="1" x14ac:dyDescent="0.45">
      <c r="A444" s="10" t="s">
        <v>1</v>
      </c>
      <c r="B444" s="132">
        <f t="shared" si="13"/>
        <v>6100</v>
      </c>
      <c r="C444" s="135">
        <f>[6]Ренген!H84</f>
        <v>0.61</v>
      </c>
      <c r="D444" s="150">
        <f>[6]Ренген!I84</f>
        <v>0</v>
      </c>
      <c r="E444" s="114"/>
      <c r="F444" s="114"/>
    </row>
    <row r="445" spans="1:6" ht="24" hidden="1" customHeight="1" thickBot="1" x14ac:dyDescent="0.45">
      <c r="A445" s="7" t="s">
        <v>0</v>
      </c>
      <c r="B445" s="128">
        <f t="shared" si="13"/>
        <v>64300.000000000007</v>
      </c>
      <c r="C445" s="127">
        <f>SUM(C443:C444)</f>
        <v>6.4300000000000006</v>
      </c>
      <c r="D445" s="126">
        <f>SUM(D443:D444)</f>
        <v>0</v>
      </c>
      <c r="E445" s="108"/>
      <c r="F445" s="107"/>
    </row>
    <row r="446" spans="1:6" ht="24" hidden="1" customHeight="1" thickBot="1" x14ac:dyDescent="0.45">
      <c r="A446" s="137" t="s">
        <v>88</v>
      </c>
      <c r="B446" s="136">
        <f t="shared" si="13"/>
        <v>58200</v>
      </c>
      <c r="C446" s="135">
        <v>5.82</v>
      </c>
      <c r="D446" s="134"/>
      <c r="E446" s="121"/>
      <c r="F446" s="120"/>
    </row>
    <row r="447" spans="1:6" ht="24" hidden="1" customHeight="1" thickBot="1" x14ac:dyDescent="0.45">
      <c r="A447" s="10" t="s">
        <v>1</v>
      </c>
      <c r="B447" s="132">
        <f t="shared" si="13"/>
        <v>6100</v>
      </c>
      <c r="C447" s="135">
        <f>[6]Ренген!H91</f>
        <v>0.61</v>
      </c>
      <c r="D447" s="150">
        <f>[6]Ренген!I91</f>
        <v>0</v>
      </c>
      <c r="E447" s="114"/>
      <c r="F447" s="114"/>
    </row>
    <row r="448" spans="1:6" ht="24" hidden="1" customHeight="1" thickBot="1" x14ac:dyDescent="0.45">
      <c r="A448" s="7" t="s">
        <v>0</v>
      </c>
      <c r="B448" s="128">
        <f t="shared" si="13"/>
        <v>64300.000000000007</v>
      </c>
      <c r="C448" s="127">
        <f>SUM(C446:C447)</f>
        <v>6.4300000000000006</v>
      </c>
      <c r="D448" s="126">
        <f>SUM(D446:D447)</f>
        <v>0</v>
      </c>
      <c r="E448" s="108"/>
      <c r="F448" s="107"/>
    </row>
    <row r="449" spans="1:6" ht="24" hidden="1" customHeight="1" thickBot="1" x14ac:dyDescent="0.45">
      <c r="A449" s="137" t="s">
        <v>87</v>
      </c>
      <c r="B449" s="154">
        <f t="shared" si="13"/>
        <v>289500000</v>
      </c>
      <c r="C449" s="135">
        <v>28950</v>
      </c>
      <c r="D449" s="153"/>
      <c r="E449" s="121"/>
      <c r="F449" s="120"/>
    </row>
    <row r="450" spans="1:6" ht="28.5" hidden="1" customHeight="1" x14ac:dyDescent="0.4">
      <c r="A450" s="10" t="s">
        <v>1</v>
      </c>
      <c r="B450" s="132">
        <f t="shared" si="13"/>
        <v>9600</v>
      </c>
      <c r="C450" s="135">
        <f>[6]Ренген!H98</f>
        <v>0.96</v>
      </c>
      <c r="D450" s="150">
        <f>[6]Ренген!I98</f>
        <v>0</v>
      </c>
      <c r="E450" s="114"/>
      <c r="F450" s="114"/>
    </row>
    <row r="451" spans="1:6" ht="24" hidden="1" customHeight="1" thickBot="1" x14ac:dyDescent="0.45">
      <c r="A451" s="7" t="s">
        <v>0</v>
      </c>
      <c r="B451" s="152">
        <f t="shared" si="13"/>
        <v>289509600</v>
      </c>
      <c r="C451" s="127">
        <f>SUM(C449:C450)</f>
        <v>28950.959999999999</v>
      </c>
      <c r="D451" s="125">
        <f>SUM(D449:D450)</f>
        <v>0</v>
      </c>
      <c r="E451" s="108"/>
      <c r="F451" s="107"/>
    </row>
    <row r="452" spans="1:6" ht="24" hidden="1" customHeight="1" thickBot="1" x14ac:dyDescent="0.45">
      <c r="A452" s="137" t="s">
        <v>86</v>
      </c>
      <c r="B452" s="136">
        <f t="shared" si="13"/>
        <v>58200</v>
      </c>
      <c r="C452" s="135">
        <v>5.82</v>
      </c>
      <c r="D452" s="134"/>
      <c r="E452" s="121"/>
      <c r="F452" s="120"/>
    </row>
    <row r="453" spans="1:6" ht="23.25" hidden="1" customHeight="1" x14ac:dyDescent="0.4">
      <c r="A453" s="10" t="s">
        <v>1</v>
      </c>
      <c r="B453" s="132">
        <f t="shared" si="13"/>
        <v>9600</v>
      </c>
      <c r="C453" s="135">
        <f>[6]Ренген!H106</f>
        <v>0.96</v>
      </c>
      <c r="D453" s="150">
        <f>[6]Ренген!I106</f>
        <v>0</v>
      </c>
      <c r="E453" s="114"/>
      <c r="F453" s="114"/>
    </row>
    <row r="454" spans="1:6" ht="29.25" hidden="1" customHeight="1" thickBot="1" x14ac:dyDescent="0.45">
      <c r="A454" s="7" t="s">
        <v>0</v>
      </c>
      <c r="B454" s="128">
        <f t="shared" si="13"/>
        <v>67800</v>
      </c>
      <c r="C454" s="127">
        <f>SUM(C452:C453)</f>
        <v>6.78</v>
      </c>
      <c r="D454" s="126">
        <f>SUM(D452:D453)</f>
        <v>0</v>
      </c>
      <c r="E454" s="108"/>
      <c r="F454" s="107"/>
    </row>
    <row r="455" spans="1:6" ht="27.75" hidden="1" customHeight="1" thickBot="1" x14ac:dyDescent="0.45">
      <c r="A455" s="137" t="s">
        <v>85</v>
      </c>
      <c r="B455" s="136">
        <f t="shared" si="13"/>
        <v>58200</v>
      </c>
      <c r="C455" s="135">
        <v>5.82</v>
      </c>
      <c r="D455" s="134"/>
      <c r="E455" s="121"/>
      <c r="F455" s="120"/>
    </row>
    <row r="456" spans="1:6" ht="23.25" hidden="1" customHeight="1" x14ac:dyDescent="0.4">
      <c r="A456" s="10" t="s">
        <v>1</v>
      </c>
      <c r="B456" s="132">
        <f t="shared" si="13"/>
        <v>9600</v>
      </c>
      <c r="C456" s="135">
        <f>[6]Ренген!H113</f>
        <v>0.96</v>
      </c>
      <c r="D456" s="150">
        <f>[6]Ренген!I113</f>
        <v>0</v>
      </c>
      <c r="E456" s="114"/>
      <c r="F456" s="114"/>
    </row>
    <row r="457" spans="1:6" ht="24" hidden="1" customHeight="1" thickBot="1" x14ac:dyDescent="0.45">
      <c r="A457" s="7" t="s">
        <v>0</v>
      </c>
      <c r="B457" s="128">
        <f t="shared" si="13"/>
        <v>67800</v>
      </c>
      <c r="C457" s="127">
        <f>SUM(C455:C456)</f>
        <v>6.78</v>
      </c>
      <c r="D457" s="126">
        <f>SUM(D455:D456)</f>
        <v>0</v>
      </c>
      <c r="E457" s="108"/>
      <c r="F457" s="107"/>
    </row>
    <row r="458" spans="1:6" ht="24" hidden="1" customHeight="1" thickBot="1" x14ac:dyDescent="0.45">
      <c r="A458" s="137" t="s">
        <v>84</v>
      </c>
      <c r="B458" s="136">
        <f t="shared" si="13"/>
        <v>38800</v>
      </c>
      <c r="C458" s="135">
        <v>3.88</v>
      </c>
      <c r="D458" s="134"/>
      <c r="E458" s="121"/>
      <c r="F458" s="120"/>
    </row>
    <row r="459" spans="1:6" ht="42" hidden="1" customHeight="1" x14ac:dyDescent="0.4">
      <c r="A459" s="10" t="s">
        <v>1</v>
      </c>
      <c r="B459" s="132">
        <f t="shared" si="13"/>
        <v>9600</v>
      </c>
      <c r="C459" s="135">
        <f>[6]Ренген!H121</f>
        <v>0.96</v>
      </c>
      <c r="D459" s="150">
        <f>[6]Ренген!I121</f>
        <v>0</v>
      </c>
      <c r="E459" s="114"/>
      <c r="F459" s="114"/>
    </row>
    <row r="460" spans="1:6" ht="24" hidden="1" customHeight="1" thickBot="1" x14ac:dyDescent="0.45">
      <c r="A460" s="7" t="s">
        <v>0</v>
      </c>
      <c r="B460" s="128">
        <f t="shared" si="13"/>
        <v>48400</v>
      </c>
      <c r="C460" s="127">
        <f>SUM(C458:C459)</f>
        <v>4.84</v>
      </c>
      <c r="D460" s="126">
        <f>SUM(D458:D459)</f>
        <v>0</v>
      </c>
      <c r="E460" s="108"/>
      <c r="F460" s="107"/>
    </row>
    <row r="461" spans="1:6" ht="24" hidden="1" customHeight="1" thickBot="1" x14ac:dyDescent="0.45">
      <c r="A461" s="137" t="s">
        <v>83</v>
      </c>
      <c r="B461" s="136">
        <f t="shared" si="13"/>
        <v>58200</v>
      </c>
      <c r="C461" s="135">
        <v>5.82</v>
      </c>
      <c r="D461" s="134"/>
      <c r="E461" s="121"/>
      <c r="F461" s="120"/>
    </row>
    <row r="462" spans="1:6" ht="42" hidden="1" customHeight="1" x14ac:dyDescent="0.4">
      <c r="A462" s="10" t="s">
        <v>1</v>
      </c>
      <c r="B462" s="132">
        <f t="shared" si="13"/>
        <v>32599.999999999996</v>
      </c>
      <c r="C462" s="135">
        <f>[6]Ренген!H128</f>
        <v>3.26</v>
      </c>
      <c r="D462" s="150">
        <f>[6]Ренген!I128</f>
        <v>0</v>
      </c>
      <c r="E462" s="114"/>
      <c r="F462" s="114"/>
    </row>
    <row r="463" spans="1:6" ht="24" hidden="1" customHeight="1" x14ac:dyDescent="0.4">
      <c r="A463" s="7" t="s">
        <v>0</v>
      </c>
      <c r="B463" s="128">
        <f t="shared" si="13"/>
        <v>90800</v>
      </c>
      <c r="C463" s="127">
        <f>SUM(C461:C462)</f>
        <v>9.08</v>
      </c>
      <c r="D463" s="126">
        <f>SUM(D461:D462)</f>
        <v>0</v>
      </c>
      <c r="E463" s="108"/>
      <c r="F463" s="107"/>
    </row>
    <row r="464" spans="1:6" ht="24" hidden="1" customHeight="1" thickBot="1" x14ac:dyDescent="0.45">
      <c r="A464" s="137" t="s">
        <v>82</v>
      </c>
      <c r="B464" s="136">
        <f t="shared" si="13"/>
        <v>58200</v>
      </c>
      <c r="C464" s="135">
        <v>5.82</v>
      </c>
      <c r="D464" s="134"/>
      <c r="E464" s="121"/>
      <c r="F464" s="120"/>
    </row>
    <row r="465" spans="1:6" ht="24" hidden="1" customHeight="1" thickBot="1" x14ac:dyDescent="0.45">
      <c r="A465" s="10" t="s">
        <v>1</v>
      </c>
      <c r="B465" s="132">
        <f t="shared" si="13"/>
        <v>11900</v>
      </c>
      <c r="C465" s="135">
        <f>[6]Ренген!H136</f>
        <v>1.19</v>
      </c>
      <c r="D465" s="150">
        <f>[6]Ренген!I136</f>
        <v>0</v>
      </c>
      <c r="E465" s="114"/>
      <c r="F465" s="114"/>
    </row>
    <row r="466" spans="1:6" ht="24" hidden="1" customHeight="1" thickBot="1" x14ac:dyDescent="0.45">
      <c r="A466" s="7" t="s">
        <v>0</v>
      </c>
      <c r="B466" s="128">
        <f t="shared" si="13"/>
        <v>70100</v>
      </c>
      <c r="C466" s="127">
        <f>SUM(C464:C465)</f>
        <v>7.01</v>
      </c>
      <c r="D466" s="126">
        <f>SUM(D464:D465)</f>
        <v>0</v>
      </c>
      <c r="E466" s="108"/>
      <c r="F466" s="107"/>
    </row>
    <row r="467" spans="1:6" ht="24" hidden="1" customHeight="1" thickBot="1" x14ac:dyDescent="0.45">
      <c r="A467" s="137" t="s">
        <v>81</v>
      </c>
      <c r="B467" s="136">
        <f t="shared" si="13"/>
        <v>58200</v>
      </c>
      <c r="C467" s="135">
        <v>5.82</v>
      </c>
      <c r="D467" s="134"/>
      <c r="E467" s="121"/>
      <c r="F467" s="120"/>
    </row>
    <row r="468" spans="1:6" ht="26.25" hidden="1" customHeight="1" x14ac:dyDescent="0.4">
      <c r="A468" s="10" t="s">
        <v>1</v>
      </c>
      <c r="B468" s="132">
        <f t="shared" si="13"/>
        <v>16500</v>
      </c>
      <c r="C468" s="135">
        <f>[6]Ренген!H143</f>
        <v>1.65</v>
      </c>
      <c r="D468" s="150">
        <f>[6]Ренген!I143</f>
        <v>0</v>
      </c>
      <c r="E468" s="114"/>
      <c r="F468" s="114"/>
    </row>
    <row r="469" spans="1:6" ht="27" hidden="1" customHeight="1" thickBot="1" x14ac:dyDescent="0.45">
      <c r="A469" s="7" t="s">
        <v>0</v>
      </c>
      <c r="B469" s="128">
        <f t="shared" si="13"/>
        <v>74700</v>
      </c>
      <c r="C469" s="127">
        <f>SUM(C467:C468)</f>
        <v>7.4700000000000006</v>
      </c>
      <c r="D469" s="126">
        <f>SUM(D467:D468)</f>
        <v>0</v>
      </c>
      <c r="E469" s="108"/>
      <c r="F469" s="107"/>
    </row>
    <row r="470" spans="1:6" ht="32.25" hidden="1" customHeight="1" thickBot="1" x14ac:dyDescent="0.45">
      <c r="A470" s="137" t="s">
        <v>80</v>
      </c>
      <c r="B470" s="136">
        <f t="shared" si="13"/>
        <v>58200</v>
      </c>
      <c r="C470" s="135">
        <v>5.82</v>
      </c>
      <c r="D470" s="134"/>
      <c r="E470" s="121"/>
      <c r="F470" s="120"/>
    </row>
    <row r="471" spans="1:6" ht="23.25" hidden="1" customHeight="1" x14ac:dyDescent="0.4">
      <c r="A471" s="10" t="s">
        <v>1</v>
      </c>
      <c r="B471" s="132">
        <f t="shared" si="13"/>
        <v>9600</v>
      </c>
      <c r="C471" s="135">
        <f>[6]Ренген!H150</f>
        <v>0.96</v>
      </c>
      <c r="D471" s="150">
        <f>[6]Ренген!I150</f>
        <v>0</v>
      </c>
      <c r="E471" s="114"/>
      <c r="F471" s="114"/>
    </row>
    <row r="472" spans="1:6" ht="24" hidden="1" customHeight="1" thickBot="1" x14ac:dyDescent="0.45">
      <c r="A472" s="7" t="s">
        <v>0</v>
      </c>
      <c r="B472" s="128">
        <f t="shared" si="13"/>
        <v>67800</v>
      </c>
      <c r="C472" s="127">
        <f>SUM(C470:C471)</f>
        <v>6.78</v>
      </c>
      <c r="D472" s="126">
        <f>SUM(D470:D471)</f>
        <v>0</v>
      </c>
      <c r="E472" s="108"/>
      <c r="F472" s="107"/>
    </row>
    <row r="473" spans="1:6" ht="24" hidden="1" customHeight="1" thickBot="1" x14ac:dyDescent="0.45">
      <c r="A473" s="137" t="s">
        <v>79</v>
      </c>
      <c r="B473" s="136">
        <f t="shared" si="13"/>
        <v>58200</v>
      </c>
      <c r="C473" s="135">
        <v>5.82</v>
      </c>
      <c r="D473" s="134"/>
      <c r="E473" s="121"/>
      <c r="F473" s="120"/>
    </row>
    <row r="474" spans="1:6" ht="29.25" hidden="1" customHeight="1" x14ac:dyDescent="0.4">
      <c r="A474" s="10" t="s">
        <v>1</v>
      </c>
      <c r="B474" s="132">
        <f t="shared" si="13"/>
        <v>9600</v>
      </c>
      <c r="C474" s="135">
        <f>[6]Ренген!H157</f>
        <v>0.96</v>
      </c>
      <c r="D474" s="150">
        <f>[6]Ренген!I157</f>
        <v>0</v>
      </c>
      <c r="E474" s="114"/>
      <c r="F474" s="114"/>
    </row>
    <row r="475" spans="1:6" ht="31.5" hidden="1" customHeight="1" thickBot="1" x14ac:dyDescent="0.45">
      <c r="A475" s="7" t="s">
        <v>0</v>
      </c>
      <c r="B475" s="128">
        <f t="shared" si="13"/>
        <v>67800</v>
      </c>
      <c r="C475" s="127">
        <f>SUM(C473:C474)</f>
        <v>6.78</v>
      </c>
      <c r="D475" s="126">
        <f>SUM(D473:D474)</f>
        <v>0</v>
      </c>
      <c r="E475" s="108"/>
      <c r="F475" s="107"/>
    </row>
    <row r="476" spans="1:6" ht="32.25" hidden="1" customHeight="1" thickBot="1" x14ac:dyDescent="0.45">
      <c r="A476" s="137" t="s">
        <v>78</v>
      </c>
      <c r="B476" s="136">
        <f t="shared" si="13"/>
        <v>38800</v>
      </c>
      <c r="C476" s="135">
        <v>3.88</v>
      </c>
      <c r="D476" s="134"/>
      <c r="E476" s="121"/>
      <c r="F476" s="120"/>
    </row>
    <row r="477" spans="1:6" ht="24" hidden="1" customHeight="1" thickBot="1" x14ac:dyDescent="0.45">
      <c r="A477" s="10" t="s">
        <v>1</v>
      </c>
      <c r="B477" s="132">
        <f t="shared" si="13"/>
        <v>5699.9999999999991</v>
      </c>
      <c r="C477" s="135">
        <f>[6]Ренген!H164</f>
        <v>0.56999999999999995</v>
      </c>
      <c r="D477" s="155">
        <f>[6]Ренген!I164</f>
        <v>0</v>
      </c>
      <c r="E477" s="114"/>
      <c r="F477" s="114"/>
    </row>
    <row r="478" spans="1:6" ht="24" hidden="1" customHeight="1" thickBot="1" x14ac:dyDescent="0.45">
      <c r="A478" s="7" t="s">
        <v>0</v>
      </c>
      <c r="B478" s="128">
        <f t="shared" si="13"/>
        <v>44500</v>
      </c>
      <c r="C478" s="127">
        <f>SUM(C476:C477)</f>
        <v>4.45</v>
      </c>
      <c r="D478" s="151">
        <f>SUM(D476:D477)</f>
        <v>0</v>
      </c>
      <c r="E478" s="108"/>
      <c r="F478" s="107"/>
    </row>
    <row r="479" spans="1:6" ht="24" hidden="1" customHeight="1" thickBot="1" x14ac:dyDescent="0.45">
      <c r="A479" s="137" t="s">
        <v>77</v>
      </c>
      <c r="B479" s="136">
        <f t="shared" si="13"/>
        <v>58200</v>
      </c>
      <c r="C479" s="135">
        <v>5.82</v>
      </c>
      <c r="D479" s="134"/>
      <c r="E479" s="121"/>
      <c r="F479" s="120"/>
    </row>
    <row r="480" spans="1:6" ht="23.25" hidden="1" customHeight="1" x14ac:dyDescent="0.4">
      <c r="A480" s="10" t="s">
        <v>1</v>
      </c>
      <c r="B480" s="132">
        <f t="shared" ref="B480:B532" si="14">C480*$B$14</f>
        <v>5699.9999999999991</v>
      </c>
      <c r="C480" s="135">
        <f>[6]Ренген!H171</f>
        <v>0.56999999999999995</v>
      </c>
      <c r="D480" s="150">
        <f>[6]Ренген!I171</f>
        <v>0</v>
      </c>
      <c r="E480" s="114"/>
      <c r="F480" s="114"/>
    </row>
    <row r="481" spans="1:6" ht="24" hidden="1" customHeight="1" thickBot="1" x14ac:dyDescent="0.45">
      <c r="A481" s="7" t="s">
        <v>0</v>
      </c>
      <c r="B481" s="128">
        <f t="shared" si="14"/>
        <v>63900.000000000007</v>
      </c>
      <c r="C481" s="127">
        <f>SUM(C479:C480)</f>
        <v>6.3900000000000006</v>
      </c>
      <c r="D481" s="151">
        <f>SUM(D479:D480)</f>
        <v>0</v>
      </c>
      <c r="E481" s="108"/>
      <c r="F481" s="107"/>
    </row>
    <row r="482" spans="1:6" ht="24" hidden="1" customHeight="1" thickBot="1" x14ac:dyDescent="0.45">
      <c r="A482" s="137" t="s">
        <v>76</v>
      </c>
      <c r="B482" s="136">
        <f t="shared" si="14"/>
        <v>58200</v>
      </c>
      <c r="C482" s="135">
        <v>5.82</v>
      </c>
      <c r="D482" s="134"/>
      <c r="E482" s="121"/>
      <c r="F482" s="120"/>
    </row>
    <row r="483" spans="1:6" ht="41.25" hidden="1" customHeight="1" x14ac:dyDescent="0.4">
      <c r="A483" s="10" t="s">
        <v>1</v>
      </c>
      <c r="B483" s="132">
        <f t="shared" si="14"/>
        <v>18900</v>
      </c>
      <c r="C483" s="135">
        <f>[6]Ренген!H178</f>
        <v>1.89</v>
      </c>
      <c r="D483" s="150">
        <f>[6]Ренген!I178</f>
        <v>0</v>
      </c>
      <c r="E483" s="114"/>
      <c r="F483" s="114"/>
    </row>
    <row r="484" spans="1:6" ht="24" hidden="1" customHeight="1" thickBot="1" x14ac:dyDescent="0.45">
      <c r="A484" s="7" t="s">
        <v>0</v>
      </c>
      <c r="B484" s="128">
        <f t="shared" si="14"/>
        <v>77100</v>
      </c>
      <c r="C484" s="127">
        <f>SUM(C482:C483)</f>
        <v>7.71</v>
      </c>
      <c r="D484" s="126">
        <f>SUM(D482:D483)</f>
        <v>0</v>
      </c>
      <c r="E484" s="108"/>
      <c r="F484" s="107"/>
    </row>
    <row r="485" spans="1:6" ht="24" hidden="1" customHeight="1" thickBot="1" x14ac:dyDescent="0.45">
      <c r="A485" s="137" t="s">
        <v>75</v>
      </c>
      <c r="B485" s="136">
        <f t="shared" si="14"/>
        <v>58200</v>
      </c>
      <c r="C485" s="135">
        <v>5.82</v>
      </c>
      <c r="D485" s="134"/>
      <c r="E485" s="121"/>
      <c r="F485" s="120"/>
    </row>
    <row r="486" spans="1:6" ht="41.25" hidden="1" customHeight="1" x14ac:dyDescent="0.4">
      <c r="A486" s="10" t="s">
        <v>1</v>
      </c>
      <c r="B486" s="132">
        <f t="shared" si="14"/>
        <v>9600</v>
      </c>
      <c r="C486" s="135">
        <f>[6]Ренген!H185</f>
        <v>0.96</v>
      </c>
      <c r="D486" s="150">
        <f>[6]Ренген!I185</f>
        <v>0</v>
      </c>
      <c r="E486" s="114"/>
      <c r="F486" s="114"/>
    </row>
    <row r="487" spans="1:6" ht="24" hidden="1" customHeight="1" thickBot="1" x14ac:dyDescent="0.45">
      <c r="A487" s="7" t="s">
        <v>0</v>
      </c>
      <c r="B487" s="128">
        <f t="shared" si="14"/>
        <v>67800</v>
      </c>
      <c r="C487" s="127">
        <f>SUM(C485:C486)</f>
        <v>6.78</v>
      </c>
      <c r="D487" s="151">
        <f>SUM(D485:D486)</f>
        <v>0</v>
      </c>
      <c r="E487" s="108"/>
      <c r="F487" s="107"/>
    </row>
    <row r="488" spans="1:6" ht="26.25" hidden="1" customHeight="1" thickBot="1" x14ac:dyDescent="0.45">
      <c r="A488" s="137" t="s">
        <v>74</v>
      </c>
      <c r="B488" s="154">
        <f t="shared" si="14"/>
        <v>289500000</v>
      </c>
      <c r="C488" s="135">
        <v>28950</v>
      </c>
      <c r="D488" s="153"/>
      <c r="E488" s="121"/>
      <c r="F488" s="120"/>
    </row>
    <row r="489" spans="1:6" ht="42" hidden="1" customHeight="1" x14ac:dyDescent="0.4">
      <c r="A489" s="10" t="s">
        <v>1</v>
      </c>
      <c r="B489" s="132">
        <f t="shared" si="14"/>
        <v>11900</v>
      </c>
      <c r="C489" s="135">
        <f>[6]Ренген!H199</f>
        <v>1.19</v>
      </c>
      <c r="D489" s="150">
        <f>[6]Ренген!I199</f>
        <v>0</v>
      </c>
      <c r="E489" s="114"/>
      <c r="F489" s="114"/>
    </row>
    <row r="490" spans="1:6" ht="24" hidden="1" customHeight="1" thickBot="1" x14ac:dyDescent="0.45">
      <c r="A490" s="7" t="s">
        <v>0</v>
      </c>
      <c r="B490" s="132">
        <f t="shared" si="14"/>
        <v>289511900</v>
      </c>
      <c r="C490" s="127">
        <f>SUM(C488:C489)</f>
        <v>28951.19</v>
      </c>
      <c r="D490" s="126">
        <f>SUM(D488:D489)</f>
        <v>0</v>
      </c>
      <c r="E490" s="108"/>
      <c r="F490" s="107"/>
    </row>
    <row r="491" spans="1:6" ht="24" hidden="1" customHeight="1" thickBot="1" x14ac:dyDescent="0.45">
      <c r="A491" s="137" t="s">
        <v>73</v>
      </c>
      <c r="B491" s="132">
        <f t="shared" si="14"/>
        <v>482500000</v>
      </c>
      <c r="C491" s="135">
        <v>48250</v>
      </c>
      <c r="D491" s="153"/>
      <c r="E491" s="121"/>
      <c r="F491" s="120"/>
    </row>
    <row r="492" spans="1:6" ht="41.25" hidden="1" customHeight="1" x14ac:dyDescent="0.4">
      <c r="A492" s="10" t="s">
        <v>1</v>
      </c>
      <c r="B492" s="132">
        <f t="shared" si="14"/>
        <v>9600</v>
      </c>
      <c r="C492" s="135">
        <f>[6]Ренген!H207</f>
        <v>0.96</v>
      </c>
      <c r="D492" s="150">
        <f>[6]Ренген!I207</f>
        <v>0</v>
      </c>
      <c r="E492" s="114"/>
      <c r="F492" s="114"/>
    </row>
    <row r="493" spans="1:6" ht="24" hidden="1" customHeight="1" thickBot="1" x14ac:dyDescent="0.45">
      <c r="A493" s="7" t="s">
        <v>0</v>
      </c>
      <c r="B493" s="152">
        <f t="shared" si="14"/>
        <v>482509600</v>
      </c>
      <c r="C493" s="127">
        <f>SUM(C491:C492)</f>
        <v>48250.96</v>
      </c>
      <c r="D493" s="125">
        <f>SUM(D491:D492)</f>
        <v>0</v>
      </c>
      <c r="E493" s="108"/>
      <c r="F493" s="107"/>
    </row>
    <row r="494" spans="1:6" ht="24" hidden="1" customHeight="1" thickBot="1" x14ac:dyDescent="0.45">
      <c r="A494" s="137" t="s">
        <v>72</v>
      </c>
      <c r="B494" s="136">
        <f t="shared" si="14"/>
        <v>58200</v>
      </c>
      <c r="C494" s="135">
        <v>5.82</v>
      </c>
      <c r="D494" s="134"/>
      <c r="E494" s="121"/>
      <c r="F494" s="120"/>
    </row>
    <row r="495" spans="1:6" ht="41.25" hidden="1" customHeight="1" x14ac:dyDescent="0.4">
      <c r="A495" s="10" t="s">
        <v>1</v>
      </c>
      <c r="B495" s="132">
        <f t="shared" si="14"/>
        <v>11000</v>
      </c>
      <c r="C495" s="135">
        <f>[6]Ренген!H214</f>
        <v>1.1000000000000001</v>
      </c>
      <c r="D495" s="150">
        <f>[6]Ренген!I214</f>
        <v>0</v>
      </c>
      <c r="E495" s="114"/>
      <c r="F495" s="114"/>
    </row>
    <row r="496" spans="1:6" ht="24" hidden="1" customHeight="1" thickBot="1" x14ac:dyDescent="0.45">
      <c r="A496" s="7" t="s">
        <v>0</v>
      </c>
      <c r="B496" s="128">
        <f t="shared" si="14"/>
        <v>69200</v>
      </c>
      <c r="C496" s="127">
        <f>SUM(C494:C495)</f>
        <v>6.92</v>
      </c>
      <c r="D496" s="126">
        <f>SUM(D494:D495)</f>
        <v>0</v>
      </c>
      <c r="E496" s="108"/>
      <c r="F496" s="107"/>
    </row>
    <row r="497" spans="1:6" ht="24" hidden="1" customHeight="1" thickBot="1" x14ac:dyDescent="0.45">
      <c r="A497" s="137" t="s">
        <v>71</v>
      </c>
      <c r="B497" s="136">
        <f t="shared" si="14"/>
        <v>33000</v>
      </c>
      <c r="C497" s="135">
        <v>3.3</v>
      </c>
      <c r="D497" s="134"/>
      <c r="E497" s="121"/>
      <c r="F497" s="120"/>
    </row>
    <row r="498" spans="1:6" ht="41.25" hidden="1" customHeight="1" x14ac:dyDescent="0.4">
      <c r="A498" s="10" t="s">
        <v>1</v>
      </c>
      <c r="B498" s="132">
        <f t="shared" si="14"/>
        <v>5300</v>
      </c>
      <c r="C498" s="135">
        <f>[6]Ренген!H221</f>
        <v>0.53</v>
      </c>
      <c r="D498" s="150">
        <f>[6]Ренген!I221</f>
        <v>0</v>
      </c>
      <c r="E498" s="114"/>
      <c r="F498" s="114"/>
    </row>
    <row r="499" spans="1:6" ht="24" hidden="1" customHeight="1" thickBot="1" x14ac:dyDescent="0.45">
      <c r="A499" s="7" t="s">
        <v>0</v>
      </c>
      <c r="B499" s="128">
        <f t="shared" si="14"/>
        <v>38300</v>
      </c>
      <c r="C499" s="127">
        <f>SUM(C497:C498)</f>
        <v>3.83</v>
      </c>
      <c r="D499" s="126">
        <f>SUM(D497:D498)</f>
        <v>0</v>
      </c>
      <c r="E499" s="108"/>
      <c r="F499" s="107"/>
    </row>
    <row r="500" spans="1:6" ht="24" hidden="1" customHeight="1" thickBot="1" x14ac:dyDescent="0.45">
      <c r="A500" s="137" t="s">
        <v>70</v>
      </c>
      <c r="B500" s="136">
        <f t="shared" si="14"/>
        <v>38800</v>
      </c>
      <c r="C500" s="135">
        <v>3.88</v>
      </c>
      <c r="D500" s="134"/>
      <c r="E500" s="121"/>
      <c r="F500" s="120"/>
    </row>
    <row r="501" spans="1:6" ht="41.25" hidden="1" customHeight="1" x14ac:dyDescent="0.4">
      <c r="A501" s="10" t="s">
        <v>1</v>
      </c>
      <c r="B501" s="132">
        <f t="shared" si="14"/>
        <v>16500</v>
      </c>
      <c r="C501" s="135">
        <f>[6]Ренген!H229</f>
        <v>1.65</v>
      </c>
      <c r="D501" s="150">
        <f>[6]Ренген!I229</f>
        <v>0</v>
      </c>
      <c r="E501" s="114"/>
      <c r="F501" s="114"/>
    </row>
    <row r="502" spans="1:6" ht="24" hidden="1" customHeight="1" thickBot="1" x14ac:dyDescent="0.45">
      <c r="A502" s="7" t="s">
        <v>0</v>
      </c>
      <c r="B502" s="128">
        <f t="shared" si="14"/>
        <v>55299.999999999993</v>
      </c>
      <c r="C502" s="127">
        <f>SUM(C500:C501)</f>
        <v>5.5299999999999994</v>
      </c>
      <c r="D502" s="126">
        <f>SUM(D500:D501)</f>
        <v>0</v>
      </c>
      <c r="E502" s="108"/>
      <c r="F502" s="107"/>
    </row>
    <row r="503" spans="1:6" ht="24" hidden="1" customHeight="1" thickBot="1" x14ac:dyDescent="0.45">
      <c r="A503" s="137" t="s">
        <v>69</v>
      </c>
      <c r="B503" s="136">
        <f t="shared" si="14"/>
        <v>58200</v>
      </c>
      <c r="C503" s="135">
        <v>5.82</v>
      </c>
      <c r="D503" s="134"/>
      <c r="E503" s="121"/>
      <c r="F503" s="120"/>
    </row>
    <row r="504" spans="1:6" ht="41.25" hidden="1" customHeight="1" x14ac:dyDescent="0.4">
      <c r="A504" s="10" t="s">
        <v>1</v>
      </c>
      <c r="B504" s="132">
        <f t="shared" si="14"/>
        <v>18900</v>
      </c>
      <c r="C504" s="135">
        <f>[6]Ренген!H236</f>
        <v>1.89</v>
      </c>
      <c r="D504" s="150">
        <f>[6]Ренген!I236</f>
        <v>0</v>
      </c>
      <c r="E504" s="114"/>
      <c r="F504" s="114"/>
    </row>
    <row r="505" spans="1:6" ht="23.25" hidden="1" customHeight="1" thickBot="1" x14ac:dyDescent="0.45">
      <c r="A505" s="7" t="s">
        <v>0</v>
      </c>
      <c r="B505" s="128">
        <f t="shared" si="14"/>
        <v>77100</v>
      </c>
      <c r="C505" s="127">
        <f>SUM(C503:C504)</f>
        <v>7.71</v>
      </c>
      <c r="D505" s="126">
        <f>SUM(D503:D504)</f>
        <v>0</v>
      </c>
      <c r="E505" s="108"/>
      <c r="F505" s="107"/>
    </row>
    <row r="506" spans="1:6" ht="24" hidden="1" customHeight="1" thickBot="1" x14ac:dyDescent="0.45">
      <c r="A506" s="137" t="s">
        <v>68</v>
      </c>
      <c r="B506" s="154">
        <f t="shared" si="14"/>
        <v>193000000</v>
      </c>
      <c r="C506" s="135">
        <v>19300</v>
      </c>
      <c r="D506" s="153"/>
      <c r="E506" s="121"/>
      <c r="F506" s="120"/>
    </row>
    <row r="507" spans="1:6" ht="23.25" hidden="1" customHeight="1" x14ac:dyDescent="0.4">
      <c r="A507" s="10" t="s">
        <v>1</v>
      </c>
      <c r="B507" s="132">
        <f t="shared" si="14"/>
        <v>6100</v>
      </c>
      <c r="C507" s="135">
        <f>[6]Ренген!H243</f>
        <v>0.61</v>
      </c>
      <c r="D507" s="150">
        <f>[6]Ренген!I243</f>
        <v>0</v>
      </c>
      <c r="E507" s="114"/>
      <c r="F507" s="114"/>
    </row>
    <row r="508" spans="1:6" ht="23.25" hidden="1" customHeight="1" thickBot="1" x14ac:dyDescent="0.45">
      <c r="A508" s="7" t="s">
        <v>0</v>
      </c>
      <c r="B508" s="132">
        <f t="shared" si="14"/>
        <v>193006100</v>
      </c>
      <c r="C508" s="127">
        <f>SUM(C506:C507)</f>
        <v>19300.61</v>
      </c>
      <c r="D508" s="126">
        <f>SUM(D506:D507)</f>
        <v>0</v>
      </c>
      <c r="E508" s="108"/>
      <c r="F508" s="107"/>
    </row>
    <row r="509" spans="1:6" ht="24" hidden="1" customHeight="1" thickBot="1" x14ac:dyDescent="0.45">
      <c r="A509" s="137" t="s">
        <v>67</v>
      </c>
      <c r="B509" s="132">
        <f t="shared" si="14"/>
        <v>289500000</v>
      </c>
      <c r="C509" s="135">
        <v>28950</v>
      </c>
      <c r="D509" s="153"/>
      <c r="E509" s="121"/>
      <c r="F509" s="120"/>
    </row>
    <row r="510" spans="1:6" ht="41.25" hidden="1" customHeight="1" x14ac:dyDescent="0.4">
      <c r="A510" s="10" t="s">
        <v>1</v>
      </c>
      <c r="B510" s="132">
        <f t="shared" si="14"/>
        <v>6100</v>
      </c>
      <c r="C510" s="135">
        <f>[6]Ренген!H250</f>
        <v>0.61</v>
      </c>
      <c r="D510" s="150">
        <f>[6]Ренген!I250</f>
        <v>0</v>
      </c>
      <c r="E510" s="114"/>
      <c r="F510" s="114"/>
    </row>
    <row r="511" spans="1:6" ht="24" hidden="1" customHeight="1" thickBot="1" x14ac:dyDescent="0.45">
      <c r="A511" s="7" t="s">
        <v>0</v>
      </c>
      <c r="B511" s="152">
        <f t="shared" si="14"/>
        <v>289506100</v>
      </c>
      <c r="C511" s="127">
        <f>SUM(C509:C510)</f>
        <v>28950.61</v>
      </c>
      <c r="D511" s="125">
        <f>SUM(D509:D510)</f>
        <v>0</v>
      </c>
      <c r="E511" s="108"/>
      <c r="F511" s="107"/>
    </row>
    <row r="512" spans="1:6" ht="24" hidden="1" customHeight="1" thickBot="1" x14ac:dyDescent="0.45">
      <c r="A512" s="137" t="s">
        <v>66</v>
      </c>
      <c r="B512" s="136">
        <f t="shared" si="14"/>
        <v>33000</v>
      </c>
      <c r="C512" s="135">
        <v>3.3</v>
      </c>
      <c r="D512" s="134"/>
      <c r="E512" s="121"/>
      <c r="F512" s="120"/>
    </row>
    <row r="513" spans="1:6" ht="41.25" hidden="1" customHeight="1" x14ac:dyDescent="0.4">
      <c r="A513" s="10" t="s">
        <v>1</v>
      </c>
      <c r="B513" s="132">
        <f t="shared" si="14"/>
        <v>5699.9999999999991</v>
      </c>
      <c r="C513" s="135">
        <f>[6]Ренген!H257</f>
        <v>0.56999999999999995</v>
      </c>
      <c r="D513" s="150">
        <f>[6]Ренген!I257</f>
        <v>0</v>
      </c>
      <c r="E513" s="114"/>
      <c r="F513" s="114"/>
    </row>
    <row r="514" spans="1:6" ht="24" hidden="1" customHeight="1" thickBot="1" x14ac:dyDescent="0.45">
      <c r="A514" s="7" t="s">
        <v>0</v>
      </c>
      <c r="B514" s="128">
        <f t="shared" si="14"/>
        <v>38700</v>
      </c>
      <c r="C514" s="127">
        <f>SUM(C512:C513)</f>
        <v>3.8699999999999997</v>
      </c>
      <c r="D514" s="126">
        <f>SUM(D512:D513)</f>
        <v>0</v>
      </c>
      <c r="E514" s="108"/>
      <c r="F514" s="107"/>
    </row>
    <row r="515" spans="1:6" ht="24" hidden="1" customHeight="1" thickBot="1" x14ac:dyDescent="0.45">
      <c r="A515" s="137" t="s">
        <v>65</v>
      </c>
      <c r="B515" s="136">
        <f t="shared" si="14"/>
        <v>48000</v>
      </c>
      <c r="C515" s="135">
        <v>4.8</v>
      </c>
      <c r="D515" s="134"/>
      <c r="E515" s="121"/>
      <c r="F515" s="120"/>
    </row>
    <row r="516" spans="1:6" ht="24" hidden="1" customHeight="1" thickBot="1" x14ac:dyDescent="0.45">
      <c r="A516" s="10" t="s">
        <v>1</v>
      </c>
      <c r="B516" s="132">
        <f t="shared" si="14"/>
        <v>16500</v>
      </c>
      <c r="C516" s="135">
        <f>[6]Ренген!H264</f>
        <v>1.65</v>
      </c>
      <c r="D516" s="150">
        <f>[6]Ренген!I264</f>
        <v>0</v>
      </c>
      <c r="E516" s="114"/>
      <c r="F516" s="114"/>
    </row>
    <row r="517" spans="1:6" ht="24" hidden="1" customHeight="1" thickBot="1" x14ac:dyDescent="0.45">
      <c r="A517" s="7" t="s">
        <v>0</v>
      </c>
      <c r="B517" s="128">
        <f t="shared" si="14"/>
        <v>64499.999999999993</v>
      </c>
      <c r="C517" s="127">
        <f>SUM(C515:C516)</f>
        <v>6.4499999999999993</v>
      </c>
      <c r="D517" s="126">
        <f>SUM(D515:D516)</f>
        <v>0</v>
      </c>
      <c r="E517" s="108"/>
      <c r="F517" s="107"/>
    </row>
    <row r="518" spans="1:6" ht="24" hidden="1" customHeight="1" thickBot="1" x14ac:dyDescent="0.45">
      <c r="A518" s="137" t="s">
        <v>64</v>
      </c>
      <c r="B518" s="136">
        <f t="shared" si="14"/>
        <v>77600</v>
      </c>
      <c r="C518" s="135">
        <v>7.76</v>
      </c>
      <c r="D518" s="134"/>
      <c r="E518" s="121"/>
      <c r="F518" s="120"/>
    </row>
    <row r="519" spans="1:6" ht="24" hidden="1" customHeight="1" thickBot="1" x14ac:dyDescent="0.45">
      <c r="A519" s="10" t="s">
        <v>1</v>
      </c>
      <c r="B519" s="132">
        <f t="shared" si="14"/>
        <v>18900</v>
      </c>
      <c r="C519" s="135">
        <f>[6]Ренген!H272</f>
        <v>1.89</v>
      </c>
      <c r="D519" s="150">
        <f>[6]Ренген!I272</f>
        <v>0</v>
      </c>
      <c r="E519" s="114"/>
      <c r="F519" s="114"/>
    </row>
    <row r="520" spans="1:6" ht="24" hidden="1" customHeight="1" thickBot="1" x14ac:dyDescent="0.45">
      <c r="A520" s="7" t="s">
        <v>0</v>
      </c>
      <c r="B520" s="128">
        <f t="shared" si="14"/>
        <v>96500</v>
      </c>
      <c r="C520" s="127">
        <f>SUM(C518:C519)</f>
        <v>9.65</v>
      </c>
      <c r="D520" s="126">
        <f>SUM(D518:D519)</f>
        <v>0</v>
      </c>
      <c r="E520" s="108"/>
      <c r="F520" s="107"/>
    </row>
    <row r="521" spans="1:6" ht="24" hidden="1" customHeight="1" thickBot="1" x14ac:dyDescent="0.45">
      <c r="A521" s="137" t="s">
        <v>63</v>
      </c>
      <c r="B521" s="136">
        <f t="shared" si="14"/>
        <v>135700</v>
      </c>
      <c r="C521" s="135">
        <v>13.57</v>
      </c>
      <c r="D521" s="134"/>
      <c r="E521" s="121"/>
      <c r="F521" s="120"/>
    </row>
    <row r="522" spans="1:6" ht="24" hidden="1" customHeight="1" thickBot="1" x14ac:dyDescent="0.45">
      <c r="A522" s="10" t="s">
        <v>1</v>
      </c>
      <c r="B522" s="132">
        <f t="shared" si="14"/>
        <v>101500</v>
      </c>
      <c r="C522" s="131">
        <f>[6]Ренген!H282</f>
        <v>10.15</v>
      </c>
      <c r="D522" s="130">
        <f>[6]Ренген!I282</f>
        <v>0</v>
      </c>
      <c r="E522" s="114"/>
      <c r="F522" s="114"/>
    </row>
    <row r="523" spans="1:6" ht="23.25" hidden="1" customHeight="1" x14ac:dyDescent="0.4">
      <c r="A523" s="7" t="s">
        <v>0</v>
      </c>
      <c r="B523" s="128">
        <f t="shared" si="14"/>
        <v>237200</v>
      </c>
      <c r="C523" s="127">
        <f>SUM(C521:C522)</f>
        <v>23.72</v>
      </c>
      <c r="D523" s="151">
        <f>SUM(D521:D522)</f>
        <v>0</v>
      </c>
      <c r="E523" s="108"/>
      <c r="F523" s="107"/>
    </row>
    <row r="524" spans="1:6" ht="24" hidden="1" customHeight="1" thickBot="1" x14ac:dyDescent="0.45">
      <c r="A524" s="137" t="s">
        <v>62</v>
      </c>
      <c r="B524" s="136">
        <f t="shared" si="14"/>
        <v>48000</v>
      </c>
      <c r="C524" s="135">
        <v>4.8</v>
      </c>
      <c r="D524" s="134"/>
      <c r="E524" s="121"/>
      <c r="F524" s="120"/>
    </row>
    <row r="525" spans="1:6" ht="24" hidden="1" customHeight="1" thickBot="1" x14ac:dyDescent="0.45">
      <c r="A525" s="10" t="s">
        <v>1</v>
      </c>
      <c r="B525" s="132">
        <f t="shared" si="14"/>
        <v>16400</v>
      </c>
      <c r="C525" s="135">
        <f>[6]Ренген!H289</f>
        <v>1.64</v>
      </c>
      <c r="D525" s="150">
        <f>[6]Ренген!I289</f>
        <v>0</v>
      </c>
      <c r="E525" s="114"/>
      <c r="F525" s="114"/>
    </row>
    <row r="526" spans="1:6" ht="23.25" hidden="1" customHeight="1" x14ac:dyDescent="0.4">
      <c r="A526" s="7" t="s">
        <v>0</v>
      </c>
      <c r="B526" s="128">
        <f t="shared" si="14"/>
        <v>64399.999999999993</v>
      </c>
      <c r="C526" s="127">
        <f>SUM(C524:C525)</f>
        <v>6.4399999999999995</v>
      </c>
      <c r="D526" s="126">
        <f>SUM(D524:D525)</f>
        <v>0</v>
      </c>
      <c r="E526" s="108"/>
      <c r="F526" s="107"/>
    </row>
    <row r="527" spans="1:6" ht="23.25" hidden="1" customHeight="1" thickBot="1" x14ac:dyDescent="0.45">
      <c r="A527" s="137" t="s">
        <v>61</v>
      </c>
      <c r="B527" s="136">
        <f t="shared" si="14"/>
        <v>33000</v>
      </c>
      <c r="C527" s="135">
        <v>3.3</v>
      </c>
      <c r="D527" s="134"/>
      <c r="E527" s="121"/>
      <c r="F527" s="120"/>
    </row>
    <row r="528" spans="1:6" ht="24" hidden="1" customHeight="1" thickBot="1" x14ac:dyDescent="0.45">
      <c r="A528" s="10" t="s">
        <v>1</v>
      </c>
      <c r="B528" s="132">
        <f t="shared" si="14"/>
        <v>16400</v>
      </c>
      <c r="C528" s="135">
        <f>[6]Ренген!H296</f>
        <v>1.64</v>
      </c>
      <c r="D528" s="150">
        <f>[6]Ренген!I296</f>
        <v>0</v>
      </c>
      <c r="E528" s="114"/>
      <c r="F528" s="114"/>
    </row>
    <row r="529" spans="1:6" ht="23.25" hidden="1" customHeight="1" x14ac:dyDescent="0.4">
      <c r="A529" s="7" t="s">
        <v>0</v>
      </c>
      <c r="B529" s="128">
        <f t="shared" si="14"/>
        <v>49399.999999999993</v>
      </c>
      <c r="C529" s="127">
        <f>SUM(C527:C528)</f>
        <v>4.9399999999999995</v>
      </c>
      <c r="D529" s="126">
        <f>SUM(D527:D528)</f>
        <v>0</v>
      </c>
      <c r="E529" s="108"/>
      <c r="F529" s="107"/>
    </row>
    <row r="530" spans="1:6" ht="23.25" hidden="1" customHeight="1" thickBot="1" x14ac:dyDescent="0.45">
      <c r="A530" s="137" t="s">
        <v>60</v>
      </c>
      <c r="B530" s="136">
        <f t="shared" si="14"/>
        <v>33000</v>
      </c>
      <c r="C530" s="135">
        <v>3.3</v>
      </c>
      <c r="D530" s="134"/>
      <c r="E530" s="121"/>
      <c r="F530" s="120"/>
    </row>
    <row r="531" spans="1:6" ht="24" hidden="1" customHeight="1" thickBot="1" x14ac:dyDescent="0.45">
      <c r="A531" s="10" t="s">
        <v>1</v>
      </c>
      <c r="B531" s="132">
        <f t="shared" si="14"/>
        <v>400</v>
      </c>
      <c r="C531" s="131">
        <f>[6]Ренген!H300</f>
        <v>0.04</v>
      </c>
      <c r="D531" s="130">
        <f>[6]Ренген!I300</f>
        <v>0</v>
      </c>
      <c r="E531" s="114"/>
      <c r="F531" s="114"/>
    </row>
    <row r="532" spans="1:6" ht="23.25" hidden="1" customHeight="1" x14ac:dyDescent="0.4">
      <c r="A532" s="7" t="s">
        <v>0</v>
      </c>
      <c r="B532" s="128">
        <f t="shared" si="14"/>
        <v>33400</v>
      </c>
      <c r="C532" s="127">
        <f>SUM(C530:C531)</f>
        <v>3.34</v>
      </c>
      <c r="D532" s="126">
        <f>SUM(D530:D531)</f>
        <v>0</v>
      </c>
      <c r="E532" s="108"/>
      <c r="F532" s="107"/>
    </row>
    <row r="533" spans="1:6" ht="23.25" hidden="1" customHeight="1" thickBot="1" x14ac:dyDescent="0.4">
      <c r="A533" s="124" t="s">
        <v>59</v>
      </c>
      <c r="B533" s="123"/>
      <c r="C533" s="116">
        <v>19300</v>
      </c>
      <c r="D533" s="122"/>
      <c r="E533" s="121"/>
      <c r="F533" s="120"/>
    </row>
    <row r="534" spans="1:6" ht="24" hidden="1" customHeight="1" thickBot="1" x14ac:dyDescent="0.35">
      <c r="A534" s="118" t="s">
        <v>1</v>
      </c>
      <c r="B534" s="117"/>
      <c r="C534" s="116">
        <f>[6]Ренген!H308</f>
        <v>1.89</v>
      </c>
      <c r="D534" s="115">
        <f>[6]Ренген!I308</f>
        <v>0</v>
      </c>
      <c r="E534" s="114"/>
      <c r="F534" s="114"/>
    </row>
    <row r="535" spans="1:6" ht="23.25" hidden="1" customHeight="1" x14ac:dyDescent="0.35">
      <c r="A535" s="112" t="s">
        <v>0</v>
      </c>
      <c r="B535" s="111"/>
      <c r="C535" s="1624">
        <f>SUM(C533:C534)</f>
        <v>19301.89</v>
      </c>
      <c r="D535" s="109">
        <f>SUM(D533:D534)</f>
        <v>0</v>
      </c>
      <c r="E535" s="1621"/>
      <c r="F535" s="1622"/>
    </row>
    <row r="536" spans="1:6" ht="23.25" hidden="1" customHeight="1" thickBot="1" x14ac:dyDescent="0.45">
      <c r="A536" s="33" t="s">
        <v>42</v>
      </c>
      <c r="B536" s="86"/>
      <c r="C536" s="1625"/>
      <c r="D536" s="105"/>
      <c r="E536" s="1626"/>
      <c r="F536" s="1627"/>
    </row>
    <row r="537" spans="1:6" ht="24" hidden="1" customHeight="1" thickBot="1" x14ac:dyDescent="0.5">
      <c r="A537" s="1628" t="s">
        <v>562</v>
      </c>
      <c r="B537" s="81">
        <f>C537*$B$14</f>
        <v>420100</v>
      </c>
      <c r="C537" s="1629">
        <v>42.01</v>
      </c>
      <c r="D537" s="104"/>
      <c r="E537" s="1630"/>
      <c r="F537" s="1630"/>
    </row>
    <row r="538" spans="1:6" ht="24" hidden="1" customHeight="1" thickBot="1" x14ac:dyDescent="0.5">
      <c r="A538" s="1631" t="s">
        <v>1</v>
      </c>
      <c r="B538" s="79">
        <f>C538*$B$14</f>
        <v>364400</v>
      </c>
      <c r="C538" s="1629">
        <v>36.44</v>
      </c>
      <c r="D538" s="1632">
        <f>F538+E538</f>
        <v>3.29</v>
      </c>
      <c r="E538" s="1630">
        <v>3.29</v>
      </c>
      <c r="F538" s="1630"/>
    </row>
    <row r="539" spans="1:6" ht="23.25" hidden="1" customHeight="1" thickBot="1" x14ac:dyDescent="0.5">
      <c r="B539" s="1633"/>
      <c r="C539" s="1634"/>
      <c r="D539" s="1635"/>
      <c r="E539" s="1636"/>
      <c r="F539" s="1637"/>
    </row>
    <row r="540" spans="1:6" ht="24" hidden="1" customHeight="1" thickBot="1" x14ac:dyDescent="0.5">
      <c r="A540" s="1638" t="s">
        <v>0</v>
      </c>
      <c r="B540" s="76">
        <f>C540*$B$14</f>
        <v>784499.99999999988</v>
      </c>
      <c r="C540" s="1639">
        <f>SUM(C537:C538)</f>
        <v>78.449999999999989</v>
      </c>
      <c r="D540" s="101">
        <f>SUM(D537:D538)</f>
        <v>3.29</v>
      </c>
      <c r="E540" s="1630"/>
      <c r="F540" s="1630"/>
    </row>
    <row r="541" spans="1:6" ht="24" hidden="1" customHeight="1" thickBot="1" x14ac:dyDescent="0.45">
      <c r="A541" s="1640" t="s">
        <v>56</v>
      </c>
      <c r="B541" s="100"/>
      <c r="C541" s="1641"/>
      <c r="D541" s="99"/>
      <c r="E541" s="1642"/>
      <c r="F541" s="1643"/>
    </row>
    <row r="542" spans="1:6" ht="23.25" hidden="1" customHeight="1" thickBot="1" x14ac:dyDescent="0.5">
      <c r="A542" s="1644" t="s">
        <v>55</v>
      </c>
      <c r="B542" s="98">
        <f>C542*$B$14</f>
        <v>201000</v>
      </c>
      <c r="C542" s="27">
        <v>20.100000000000001</v>
      </c>
      <c r="D542" s="97">
        <v>0</v>
      </c>
      <c r="E542" s="1645"/>
      <c r="F542" s="1646"/>
    </row>
    <row r="543" spans="1:6" ht="24" hidden="1" customHeight="1" thickBot="1" x14ac:dyDescent="0.5">
      <c r="A543" s="1644" t="s">
        <v>54</v>
      </c>
      <c r="B543" s="96">
        <f>C543*$B$14</f>
        <v>39200</v>
      </c>
      <c r="C543" s="27">
        <v>3.92</v>
      </c>
      <c r="D543" s="95">
        <f>C543/1.2*0.2</f>
        <v>0.65333333333333332</v>
      </c>
      <c r="E543" s="1645"/>
      <c r="F543" s="1646"/>
    </row>
    <row r="544" spans="1:6" ht="24" hidden="1" customHeight="1" thickBot="1" x14ac:dyDescent="0.5">
      <c r="A544" s="1644" t="s">
        <v>52</v>
      </c>
      <c r="B544" s="93">
        <f>C544*$B$14</f>
        <v>64300</v>
      </c>
      <c r="C544" s="78">
        <v>6.43</v>
      </c>
      <c r="D544" s="92">
        <f>C544/1.2*0.2</f>
        <v>1.0716666666666668</v>
      </c>
      <c r="E544" s="1645">
        <v>0</v>
      </c>
      <c r="F544" s="1646">
        <v>1.07</v>
      </c>
    </row>
    <row r="545" spans="1:6" ht="23.25" hidden="1" customHeight="1" thickBot="1" x14ac:dyDescent="0.5">
      <c r="A545" s="1631" t="s">
        <v>1</v>
      </c>
      <c r="B545" s="79">
        <f>C545*$B$14</f>
        <v>900</v>
      </c>
      <c r="C545" s="78">
        <f>[6]ГБО!H32</f>
        <v>0.09</v>
      </c>
      <c r="D545" s="1647">
        <f>[6]ГБО!I32</f>
        <v>0.01</v>
      </c>
      <c r="E545" s="1645">
        <f>[6]ГБО!J32</f>
        <v>8.3999999999999995E-3</v>
      </c>
      <c r="F545" s="1646">
        <v>0</v>
      </c>
    </row>
    <row r="546" spans="1:6" ht="24" hidden="1" customHeight="1" thickBot="1" x14ac:dyDescent="0.5">
      <c r="A546" s="1638" t="s">
        <v>0</v>
      </c>
      <c r="B546" s="76">
        <f>C546*$B$14</f>
        <v>65199.999999999993</v>
      </c>
      <c r="C546" s="27">
        <f>SUM(C544:C545)</f>
        <v>6.52</v>
      </c>
      <c r="D546" s="89">
        <f>SUM(D544:D545)</f>
        <v>1.0816666666666668</v>
      </c>
      <c r="E546" s="1645"/>
      <c r="F546" s="1646"/>
    </row>
    <row r="547" spans="1:6" ht="24" hidden="1" customHeight="1" thickBot="1" x14ac:dyDescent="0.45">
      <c r="A547" s="1640" t="s">
        <v>50</v>
      </c>
      <c r="B547" s="86"/>
      <c r="C547" s="85"/>
      <c r="D547" s="1648"/>
      <c r="E547" s="1649"/>
      <c r="F547" s="1650"/>
    </row>
    <row r="548" spans="1:6" ht="23.25" hidden="1" customHeight="1" thickBot="1" x14ac:dyDescent="0.5">
      <c r="A548" s="1644" t="s">
        <v>49</v>
      </c>
      <c r="B548" s="81">
        <f t="shared" ref="B548:B559" si="15">C548*$B$14</f>
        <v>104500</v>
      </c>
      <c r="C548" s="78">
        <v>10.45</v>
      </c>
      <c r="D548" s="92"/>
      <c r="E548" s="1649"/>
      <c r="F548" s="1650"/>
    </row>
    <row r="549" spans="1:6" ht="24" hidden="1" customHeight="1" thickBot="1" x14ac:dyDescent="0.5">
      <c r="A549" s="1631" t="s">
        <v>1</v>
      </c>
      <c r="B549" s="79">
        <f t="shared" si="15"/>
        <v>95600</v>
      </c>
      <c r="C549" s="78">
        <f>'[6]УФО(РАО)'!H32</f>
        <v>9.56</v>
      </c>
      <c r="D549" s="1651">
        <f>'[6]УФО(РАО)'!I32</f>
        <v>0.01</v>
      </c>
      <c r="E549" s="1652"/>
      <c r="F549" s="1653"/>
    </row>
    <row r="550" spans="1:6" ht="24" hidden="1" customHeight="1" thickBot="1" x14ac:dyDescent="0.5">
      <c r="A550" s="1638" t="s">
        <v>0</v>
      </c>
      <c r="B550" s="76">
        <f t="shared" si="15"/>
        <v>200099.99999999997</v>
      </c>
      <c r="C550" s="27">
        <f>SUM(C548:C549)</f>
        <v>20.009999999999998</v>
      </c>
      <c r="D550" s="89">
        <f>SUM(D548:D549)</f>
        <v>0.01</v>
      </c>
      <c r="E550" s="1654"/>
      <c r="F550" s="1655"/>
    </row>
    <row r="551" spans="1:6" ht="23.25" hidden="1" customHeight="1" thickBot="1" x14ac:dyDescent="0.5">
      <c r="A551" s="1644" t="s">
        <v>48</v>
      </c>
      <c r="B551" s="81">
        <f t="shared" si="15"/>
        <v>104500</v>
      </c>
      <c r="C551" s="78">
        <v>10.45</v>
      </c>
      <c r="D551" s="1656"/>
      <c r="E551" s="1649"/>
      <c r="F551" s="1650"/>
    </row>
    <row r="552" spans="1:6" ht="24" hidden="1" customHeight="1" thickBot="1" x14ac:dyDescent="0.5">
      <c r="A552" s="1631" t="s">
        <v>1</v>
      </c>
      <c r="B552" s="79">
        <f t="shared" si="15"/>
        <v>33800</v>
      </c>
      <c r="C552" s="78">
        <f>'[6]УФО(РАО)'!H44</f>
        <v>3.38</v>
      </c>
      <c r="D552" s="1651">
        <f>'[6]УФО(РАО)'!I44</f>
        <v>0</v>
      </c>
      <c r="E552" s="1652"/>
      <c r="F552" s="1653"/>
    </row>
    <row r="553" spans="1:6" ht="24" hidden="1" customHeight="1" thickBot="1" x14ac:dyDescent="0.5">
      <c r="A553" s="1638" t="s">
        <v>0</v>
      </c>
      <c r="B553" s="76">
        <f t="shared" si="15"/>
        <v>138299.99999999997</v>
      </c>
      <c r="C553" s="75">
        <f>SUM(C551:C552)</f>
        <v>13.829999999999998</v>
      </c>
      <c r="D553" s="89">
        <f>SUM(D551:D552)</f>
        <v>0</v>
      </c>
      <c r="E553" s="1654"/>
      <c r="F553" s="1655"/>
    </row>
    <row r="554" spans="1:6" ht="23.25" hidden="1" customHeight="1" thickBot="1" x14ac:dyDescent="0.5">
      <c r="A554" s="1657" t="s">
        <v>47</v>
      </c>
      <c r="B554" s="71">
        <f t="shared" si="15"/>
        <v>313300</v>
      </c>
      <c r="C554" s="55">
        <v>31.33</v>
      </c>
      <c r="D554" s="1656"/>
      <c r="E554" s="1658"/>
      <c r="F554" s="1659"/>
    </row>
    <row r="555" spans="1:6" ht="24" hidden="1" customHeight="1" thickBot="1" x14ac:dyDescent="0.5">
      <c r="A555" s="1660" t="s">
        <v>1</v>
      </c>
      <c r="B555" s="67">
        <f t="shared" si="15"/>
        <v>539400</v>
      </c>
      <c r="C555" s="55">
        <f>'[6]УФО(РАО)'!H61</f>
        <v>53.94</v>
      </c>
      <c r="D555" s="1651">
        <f>'[6]УФО(РАО)'!I61</f>
        <v>0</v>
      </c>
      <c r="E555" s="1661"/>
      <c r="F555" s="1662"/>
    </row>
    <row r="556" spans="1:6" ht="24" hidden="1" customHeight="1" thickBot="1" x14ac:dyDescent="0.5">
      <c r="A556" s="1663" t="s">
        <v>0</v>
      </c>
      <c r="B556" s="63">
        <f t="shared" si="15"/>
        <v>852700</v>
      </c>
      <c r="C556" s="47">
        <f>SUM(C554:C555)</f>
        <v>85.27</v>
      </c>
      <c r="D556" s="89">
        <f>SUM(D554:D555)</f>
        <v>0</v>
      </c>
      <c r="E556" s="1664"/>
      <c r="F556" s="1665"/>
    </row>
    <row r="557" spans="1:6" ht="23.25" hidden="1" customHeight="1" thickBot="1" x14ac:dyDescent="0.5">
      <c r="A557" s="1666" t="s">
        <v>46</v>
      </c>
      <c r="B557" s="71">
        <f t="shared" si="15"/>
        <v>492200</v>
      </c>
      <c r="C557" s="55">
        <v>49.22</v>
      </c>
      <c r="D557" s="1656"/>
      <c r="E557" s="1658"/>
      <c r="F557" s="1659"/>
    </row>
    <row r="558" spans="1:6" ht="24" hidden="1" customHeight="1" thickBot="1" x14ac:dyDescent="0.5">
      <c r="A558" s="1660" t="s">
        <v>1</v>
      </c>
      <c r="B558" s="67">
        <f t="shared" si="15"/>
        <v>539400</v>
      </c>
      <c r="C558" s="55">
        <f>'[6]УФО(РАО)'!H78</f>
        <v>53.94</v>
      </c>
      <c r="D558" s="1651">
        <f>'[6]УФО(РАО)'!I78</f>
        <v>0</v>
      </c>
      <c r="E558" s="1661"/>
      <c r="F558" s="1662"/>
    </row>
    <row r="559" spans="1:6" ht="24" hidden="1" customHeight="1" thickBot="1" x14ac:dyDescent="0.5">
      <c r="A559" s="1663" t="s">
        <v>0</v>
      </c>
      <c r="B559" s="63">
        <f t="shared" si="15"/>
        <v>1031600</v>
      </c>
      <c r="C559" s="47">
        <f>SUM(C557:C558)</f>
        <v>103.16</v>
      </c>
      <c r="D559" s="89">
        <f>SUM(D557:D558)</f>
        <v>0</v>
      </c>
      <c r="E559" s="1664"/>
      <c r="F559" s="1665"/>
    </row>
    <row r="560" spans="1:6" ht="23.25" hidden="1" customHeight="1" thickBot="1" x14ac:dyDescent="0.5">
      <c r="A560" s="1667" t="s">
        <v>45</v>
      </c>
      <c r="B560" s="59"/>
      <c r="C560" s="55">
        <v>38900</v>
      </c>
      <c r="D560" s="1668"/>
      <c r="E560" s="1669"/>
      <c r="F560" s="1670"/>
    </row>
    <row r="561" spans="1:6" ht="24" hidden="1" customHeight="1" thickBot="1" x14ac:dyDescent="0.5">
      <c r="A561" s="1671" t="s">
        <v>1</v>
      </c>
      <c r="B561" s="56"/>
      <c r="C561" s="55" t="e">
        <f>#REF!</f>
        <v>#REF!</v>
      </c>
      <c r="D561" s="1672" t="e">
        <f>#REF!</f>
        <v>#REF!</v>
      </c>
      <c r="E561" s="1669"/>
      <c r="F561" s="1670"/>
    </row>
    <row r="562" spans="1:6" ht="24" hidden="1" customHeight="1" thickBot="1" x14ac:dyDescent="0.45">
      <c r="A562" s="1673" t="s">
        <v>0</v>
      </c>
      <c r="B562" s="51"/>
      <c r="C562" s="47" t="e">
        <f>SUM(C560:C561)</f>
        <v>#REF!</v>
      </c>
      <c r="D562" s="1674" t="e">
        <f>SUM(D560:D561)</f>
        <v>#REF!</v>
      </c>
      <c r="E562" s="1675"/>
      <c r="F562" s="1676"/>
    </row>
    <row r="563" spans="1:6" ht="23.25" hidden="1" customHeight="1" thickBot="1" x14ac:dyDescent="0.45">
      <c r="A563" s="1677" t="s">
        <v>44</v>
      </c>
      <c r="B563" s="48"/>
      <c r="C563" s="47"/>
      <c r="D563" s="45"/>
      <c r="E563" s="1675"/>
      <c r="F563" s="1676"/>
    </row>
    <row r="564" spans="1:6" ht="24" hidden="1" customHeight="1" thickBot="1" x14ac:dyDescent="0.45">
      <c r="A564" s="1678" t="s">
        <v>43</v>
      </c>
      <c r="B564" s="43">
        <f>C564*$B$14</f>
        <v>4500</v>
      </c>
      <c r="C564" s="39">
        <v>0.45</v>
      </c>
      <c r="D564" s="1679"/>
      <c r="E564" s="1680"/>
      <c r="F564" s="1681"/>
    </row>
    <row r="565" spans="1:6" ht="24" hidden="1" customHeight="1" thickBot="1" x14ac:dyDescent="0.45">
      <c r="A565" s="1682" t="s">
        <v>1</v>
      </c>
      <c r="B565" s="40">
        <f>C565*$B$14</f>
        <v>1300</v>
      </c>
      <c r="C565" s="39">
        <v>0.13</v>
      </c>
      <c r="D565" s="1683">
        <v>0.01</v>
      </c>
      <c r="E565" s="1680"/>
      <c r="F565" s="1681"/>
    </row>
    <row r="566" spans="1:6" ht="23.25" hidden="1" customHeight="1" thickBot="1" x14ac:dyDescent="0.4">
      <c r="A566" s="1684" t="s">
        <v>0</v>
      </c>
      <c r="B566" s="35">
        <f>SUM(B564:B565)</f>
        <v>5800</v>
      </c>
      <c r="C566" s="25">
        <f>SUM(C564:C565)</f>
        <v>0.58000000000000007</v>
      </c>
      <c r="D566" s="25">
        <f>SUM(D564:D565)</f>
        <v>0.01</v>
      </c>
      <c r="E566" s="1685"/>
      <c r="F566" s="1686"/>
    </row>
    <row r="567" spans="1:6" ht="24" hidden="1" customHeight="1" thickBot="1" x14ac:dyDescent="0.4">
      <c r="A567" s="1687" t="str">
        <f>'[6]ПР ИРТ'!I13</f>
        <v>Первичная консультация врача- хирурга</v>
      </c>
      <c r="B567" s="1688"/>
      <c r="C567" s="1688">
        <f>'[6]ПР ИРТ'!O13</f>
        <v>12.05</v>
      </c>
      <c r="D567" s="1689"/>
      <c r="E567" s="1685"/>
      <c r="F567" s="1686"/>
    </row>
    <row r="568" spans="1:6" ht="24" hidden="1" customHeight="1" thickBot="1" x14ac:dyDescent="0.4">
      <c r="A568" s="1687" t="s">
        <v>560</v>
      </c>
      <c r="B568" s="1688"/>
      <c r="C568" s="1688"/>
      <c r="D568" s="1689"/>
      <c r="E568" s="1685"/>
      <c r="F568" s="1686"/>
    </row>
    <row r="569" spans="1:6" ht="23.25" hidden="1" customHeight="1" thickBot="1" x14ac:dyDescent="0.4">
      <c r="A569" s="1687" t="s">
        <v>560</v>
      </c>
      <c r="B569" s="1688"/>
      <c r="C569" s="1690"/>
      <c r="D569" s="1691"/>
      <c r="E569" s="1685"/>
      <c r="F569" s="1686"/>
    </row>
    <row r="570" spans="1:6" ht="24" hidden="1" customHeight="1" thickBot="1" x14ac:dyDescent="0.4">
      <c r="A570" s="1687" t="s">
        <v>560</v>
      </c>
      <c r="B570" s="1688"/>
      <c r="C570" s="1690"/>
      <c r="D570" s="1691"/>
      <c r="E570" s="1685"/>
      <c r="F570" s="1686"/>
    </row>
    <row r="571" spans="1:6" ht="24" hidden="1" customHeight="1" thickBot="1" x14ac:dyDescent="0.4">
      <c r="A571" s="1687" t="s">
        <v>560</v>
      </c>
      <c r="B571" s="1688"/>
      <c r="C571" s="1690"/>
      <c r="D571" s="1691"/>
      <c r="E571" s="1685"/>
      <c r="F571" s="1686"/>
    </row>
    <row r="572" spans="1:6" ht="23.25" hidden="1" customHeight="1" thickBot="1" x14ac:dyDescent="0.5">
      <c r="A572" s="1692" t="s">
        <v>0</v>
      </c>
      <c r="B572" s="1693">
        <f>C572*$B$14</f>
        <v>7100.0000000000009</v>
      </c>
      <c r="C572" s="1694">
        <f>SUM(C565:C566)</f>
        <v>0.71000000000000008</v>
      </c>
      <c r="D572" s="61">
        <f>SUM(D565:D566)</f>
        <v>0.02</v>
      </c>
      <c r="E572" s="1695"/>
      <c r="F572" s="1696"/>
    </row>
    <row r="573" spans="1:6" ht="24" hidden="1" customHeight="1" thickBot="1" x14ac:dyDescent="0.5">
      <c r="A573" s="1692" t="s">
        <v>563</v>
      </c>
      <c r="B573" s="1693"/>
      <c r="C573" s="1639"/>
      <c r="D573" s="61"/>
      <c r="E573" s="1697"/>
      <c r="F573" s="1697"/>
    </row>
    <row r="574" spans="1:6" ht="24" hidden="1" customHeight="1" thickBot="1" x14ac:dyDescent="0.5">
      <c r="A574" s="1628" t="s">
        <v>564</v>
      </c>
      <c r="B574" s="1698"/>
      <c r="C574" s="1629">
        <v>77.56</v>
      </c>
      <c r="D574" s="104"/>
      <c r="E574" s="1630"/>
      <c r="F574" s="1697"/>
    </row>
    <row r="575" spans="1:6" ht="23.25" hidden="1" customHeight="1" thickBot="1" x14ac:dyDescent="0.5">
      <c r="A575" s="1631" t="s">
        <v>1</v>
      </c>
      <c r="B575" s="1698"/>
      <c r="C575" s="1629">
        <v>70.98</v>
      </c>
      <c r="D575" s="1632">
        <f>F575+E575</f>
        <v>4.32</v>
      </c>
      <c r="E575" s="1630">
        <v>4.32</v>
      </c>
      <c r="F575" s="1697"/>
    </row>
    <row r="576" spans="1:6" ht="24" hidden="1" customHeight="1" thickBot="1" x14ac:dyDescent="0.5">
      <c r="A576" s="1638" t="s">
        <v>0</v>
      </c>
      <c r="B576" s="1698"/>
      <c r="C576" s="1639">
        <f>SUM(C574:C575)</f>
        <v>148.54000000000002</v>
      </c>
      <c r="D576" s="101">
        <f>SUM(D574:D575)</f>
        <v>4.32</v>
      </c>
      <c r="E576" s="1630"/>
      <c r="F576" s="1697"/>
    </row>
    <row r="577" spans="1:6" ht="24" hidden="1" customHeight="1" thickBot="1" x14ac:dyDescent="0.5">
      <c r="A577" s="1692" t="s">
        <v>563</v>
      </c>
      <c r="B577" s="1698"/>
      <c r="C577" s="1639"/>
      <c r="D577" s="1639"/>
      <c r="E577" s="1630"/>
      <c r="F577" s="1697"/>
    </row>
    <row r="578" spans="1:6" ht="23.25" hidden="1" customHeight="1" thickBot="1" x14ac:dyDescent="0.5">
      <c r="A578" s="1628" t="s">
        <v>565</v>
      </c>
      <c r="B578" s="1698"/>
      <c r="C578" s="1629">
        <v>54.31</v>
      </c>
      <c r="D578" s="103"/>
      <c r="E578" s="1630"/>
      <c r="F578" s="1701"/>
    </row>
    <row r="579" spans="1:6" ht="24" hidden="1" customHeight="1" thickBot="1" x14ac:dyDescent="0.5">
      <c r="A579" s="1631" t="s">
        <v>1</v>
      </c>
      <c r="B579" s="1698"/>
      <c r="C579" s="1629">
        <v>42.6</v>
      </c>
      <c r="D579" s="103">
        <v>3.85</v>
      </c>
      <c r="E579" s="1630">
        <v>3.85</v>
      </c>
      <c r="F579" s="1697"/>
    </row>
    <row r="580" spans="1:6" ht="24" hidden="1" customHeight="1" thickBot="1" x14ac:dyDescent="0.5">
      <c r="A580" s="1638" t="s">
        <v>0</v>
      </c>
      <c r="B580" s="1698"/>
      <c r="C580" s="1629">
        <f>C578+C579</f>
        <v>96.91</v>
      </c>
      <c r="D580" s="1632">
        <f>D579</f>
        <v>3.85</v>
      </c>
      <c r="E580" s="1630" t="s">
        <v>566</v>
      </c>
      <c r="F580" s="1697"/>
    </row>
    <row r="581" spans="1:6" ht="23.25" hidden="1" customHeight="1" thickBot="1" x14ac:dyDescent="0.5">
      <c r="A581" s="1692" t="s">
        <v>563</v>
      </c>
      <c r="B581" s="1698"/>
      <c r="C581" s="1629"/>
      <c r="D581" s="1632"/>
      <c r="E581" s="1630"/>
      <c r="F581" s="1697"/>
    </row>
    <row r="582" spans="1:6" ht="24" hidden="1" customHeight="1" thickBot="1" x14ac:dyDescent="0.5">
      <c r="A582" s="1628" t="s">
        <v>567</v>
      </c>
      <c r="B582" s="1698"/>
      <c r="C582" s="1629">
        <v>42.01</v>
      </c>
      <c r="D582" s="1632"/>
      <c r="E582" s="1630"/>
      <c r="F582" s="1697"/>
    </row>
    <row r="583" spans="1:6" ht="24" hidden="1" customHeight="1" thickBot="1" x14ac:dyDescent="0.5">
      <c r="A583" s="1631" t="s">
        <v>1</v>
      </c>
      <c r="B583" s="1698"/>
      <c r="C583" s="1629">
        <v>53.64</v>
      </c>
      <c r="D583" s="103"/>
      <c r="E583" s="1630"/>
      <c r="F583" s="1697"/>
    </row>
    <row r="584" spans="1:6" ht="23.25" hidden="1" customHeight="1" thickBot="1" x14ac:dyDescent="0.5">
      <c r="A584" s="1638" t="s">
        <v>0</v>
      </c>
      <c r="B584" s="1698"/>
      <c r="C584" s="1629">
        <f>C582+C583</f>
        <v>95.65</v>
      </c>
      <c r="D584" s="1632"/>
      <c r="E584" s="1630"/>
      <c r="F584" s="1697"/>
    </row>
    <row r="585" spans="1:6" ht="24" hidden="1" customHeight="1" thickBot="1" x14ac:dyDescent="0.5">
      <c r="A585" s="1692" t="s">
        <v>563</v>
      </c>
      <c r="B585" s="1698"/>
      <c r="C585" s="1629"/>
      <c r="D585" s="1632"/>
      <c r="E585" s="1630"/>
      <c r="F585" s="1697"/>
    </row>
    <row r="586" spans="1:6" ht="24" hidden="1" customHeight="1" thickBot="1" x14ac:dyDescent="0.5">
      <c r="A586" s="1644" t="s">
        <v>576</v>
      </c>
      <c r="B586" s="1698"/>
      <c r="C586" s="1629">
        <v>107.89</v>
      </c>
      <c r="D586" s="103"/>
      <c r="E586" s="1630"/>
      <c r="F586" s="1697"/>
    </row>
    <row r="587" spans="1:6" ht="23.25" hidden="1" customHeight="1" thickBot="1" x14ac:dyDescent="0.5">
      <c r="A587" s="1631" t="s">
        <v>1</v>
      </c>
      <c r="B587" s="1698"/>
      <c r="C587" s="1629">
        <v>24.95</v>
      </c>
      <c r="D587" s="103">
        <f>E587</f>
        <v>2.2599999999999998</v>
      </c>
      <c r="E587" s="1630">
        <v>2.2599999999999998</v>
      </c>
      <c r="F587" s="1697"/>
    </row>
    <row r="588" spans="1:6" ht="24" hidden="1" customHeight="1" thickBot="1" x14ac:dyDescent="0.5">
      <c r="A588" s="1638" t="s">
        <v>0</v>
      </c>
      <c r="B588" s="1698"/>
      <c r="C588" s="1629">
        <f>C586+C587</f>
        <v>132.84</v>
      </c>
      <c r="D588" s="1632">
        <f>D587</f>
        <v>2.2599999999999998</v>
      </c>
      <c r="E588" s="1630"/>
      <c r="F588" s="1697"/>
    </row>
    <row r="589" spans="1:6" ht="24" hidden="1" customHeight="1" thickBot="1" x14ac:dyDescent="0.5">
      <c r="A589" s="1692" t="s">
        <v>563</v>
      </c>
      <c r="B589" s="1698"/>
      <c r="C589" s="1634"/>
      <c r="D589" s="1632"/>
      <c r="E589" s="1636"/>
      <c r="F589" s="1701"/>
    </row>
    <row r="590" spans="1:6" ht="23.25" hidden="1" customHeight="1" thickBot="1" x14ac:dyDescent="0.5">
      <c r="A590" s="31"/>
      <c r="B590" s="1698"/>
      <c r="C590" s="1629"/>
      <c r="D590" s="1632"/>
      <c r="E590" s="1630"/>
      <c r="F590" s="1697"/>
    </row>
    <row r="591" spans="1:6" ht="24" hidden="1" customHeight="1" thickBot="1" x14ac:dyDescent="0.4">
      <c r="A591" s="15"/>
      <c r="B591" s="15"/>
      <c r="C591" s="16"/>
      <c r="D591" s="11"/>
      <c r="E591" s="11"/>
      <c r="F591" s="11"/>
    </row>
    <row r="592" spans="1:6" ht="24" hidden="1" customHeight="1" thickBot="1" x14ac:dyDescent="0.4">
      <c r="B592"/>
      <c r="D592" s="1"/>
      <c r="F592" s="1"/>
    </row>
    <row r="593" spans="1:6" ht="23.25" hidden="1" customHeight="1" thickBot="1" x14ac:dyDescent="0.3">
      <c r="A593" s="1721" t="s">
        <v>572</v>
      </c>
      <c r="B593" s="1721"/>
      <c r="C593" s="1722"/>
      <c r="D593" s="1723"/>
      <c r="E593" s="1723"/>
      <c r="F593" s="1723"/>
    </row>
    <row r="594" spans="1:6" ht="24" hidden="1" customHeight="1" thickBot="1" x14ac:dyDescent="0.3">
      <c r="A594" s="1724" t="s">
        <v>577</v>
      </c>
      <c r="B594" s="1724"/>
      <c r="C594" s="1725"/>
      <c r="D594" s="1726"/>
      <c r="E594" s="1726"/>
      <c r="F594" s="1726"/>
    </row>
    <row r="595" spans="1:6" ht="24" hidden="1" customHeight="1" thickBot="1" x14ac:dyDescent="0.4">
      <c r="A595" s="1724" t="s">
        <v>578</v>
      </c>
      <c r="B595"/>
      <c r="D595" s="1"/>
      <c r="F595" s="1"/>
    </row>
    <row r="596" spans="1:6" ht="23.25" hidden="1" customHeight="1" thickBot="1" x14ac:dyDescent="0.35">
      <c r="A596" s="750" t="s">
        <v>1</v>
      </c>
      <c r="B596" s="777"/>
      <c r="C596" s="799">
        <f>[6]Ренген!H207</f>
        <v>0.96</v>
      </c>
      <c r="D596" s="734"/>
      <c r="E596" s="820">
        <f>[6]Ренген!I207</f>
        <v>0</v>
      </c>
    </row>
    <row r="597" spans="1:6" ht="24" hidden="1" customHeight="1" thickBot="1" x14ac:dyDescent="0.4">
      <c r="A597" s="754" t="s">
        <v>0</v>
      </c>
      <c r="B597" s="772"/>
      <c r="C597" s="756">
        <f>SUM(C595:C596)</f>
        <v>0.96</v>
      </c>
      <c r="D597" s="757"/>
      <c r="E597" s="728">
        <f>SUM(E595:E596)</f>
        <v>0</v>
      </c>
    </row>
    <row r="598" spans="1:6" ht="24" hidden="1" thickBot="1" x14ac:dyDescent="0.4">
      <c r="A598" s="791" t="s">
        <v>72</v>
      </c>
      <c r="B598" s="748">
        <f>C598*$B$14</f>
        <v>168900</v>
      </c>
      <c r="C598" s="792">
        <v>16.89</v>
      </c>
      <c r="D598" s="793"/>
      <c r="E598" s="438"/>
    </row>
    <row r="599" spans="1:6" ht="23.25" hidden="1" thickBot="1" x14ac:dyDescent="0.35">
      <c r="A599" s="764" t="s">
        <v>1</v>
      </c>
      <c r="B599" s="751">
        <f>C599*$B$14</f>
        <v>11000</v>
      </c>
      <c r="C599" s="794">
        <f>[6]Ренген!H214</f>
        <v>1.1000000000000001</v>
      </c>
      <c r="D599" s="795"/>
      <c r="E599" s="806">
        <f>[6]Ренген!I214</f>
        <v>0</v>
      </c>
    </row>
    <row r="600" spans="1:6" ht="24" hidden="1" thickBot="1" x14ac:dyDescent="0.4">
      <c r="A600" s="754" t="s">
        <v>0</v>
      </c>
      <c r="B600" s="755">
        <f>SUM(B598:B599)</f>
        <v>179900</v>
      </c>
      <c r="C600" s="756">
        <f>SUM(C598:C599)</f>
        <v>17.990000000000002</v>
      </c>
      <c r="D600" s="757"/>
      <c r="E600" s="728">
        <f>SUM(E598:E599)</f>
        <v>0</v>
      </c>
    </row>
    <row r="601" spans="1:6" ht="24" hidden="1" thickBot="1" x14ac:dyDescent="0.4">
      <c r="A601" s="796" t="s">
        <v>71</v>
      </c>
      <c r="B601" s="748">
        <f>C601*$B$14</f>
        <v>193299.99999999997</v>
      </c>
      <c r="C601" s="792">
        <v>19.329999999999998</v>
      </c>
      <c r="D601" s="793"/>
      <c r="E601" s="438"/>
    </row>
    <row r="602" spans="1:6" ht="23.25" hidden="1" thickBot="1" x14ac:dyDescent="0.35">
      <c r="A602" s="750" t="s">
        <v>1</v>
      </c>
      <c r="B602" s="751">
        <f>C602*$B$14</f>
        <v>5300</v>
      </c>
      <c r="C602" s="799">
        <f>[6]Ренген!H221</f>
        <v>0.53</v>
      </c>
      <c r="D602" s="734"/>
      <c r="E602" s="820">
        <f>[6]Ренген!I221</f>
        <v>0</v>
      </c>
    </row>
    <row r="603" spans="1:6" ht="24" hidden="1" thickBot="1" x14ac:dyDescent="0.4">
      <c r="A603" s="754" t="s">
        <v>0</v>
      </c>
      <c r="B603" s="755">
        <f>SUM(B601:B602)</f>
        <v>198599.99999999997</v>
      </c>
      <c r="C603" s="756">
        <f>SUM(C601:C602)</f>
        <v>19.86</v>
      </c>
      <c r="D603" s="757"/>
      <c r="E603" s="728">
        <f>SUM(E601:E602)</f>
        <v>0</v>
      </c>
    </row>
    <row r="604" spans="1:6" ht="24" hidden="1" thickBot="1" x14ac:dyDescent="0.4">
      <c r="A604" s="791" t="s">
        <v>70</v>
      </c>
      <c r="B604" s="748">
        <f>C604*$B$14</f>
        <v>168900</v>
      </c>
      <c r="C604" s="792">
        <v>16.89</v>
      </c>
      <c r="D604" s="793"/>
      <c r="E604" s="438"/>
    </row>
    <row r="605" spans="1:6" ht="23.25" hidden="1" thickBot="1" x14ac:dyDescent="0.35">
      <c r="A605" s="764" t="s">
        <v>1</v>
      </c>
      <c r="B605" s="751">
        <f>C605*$B$14</f>
        <v>16500</v>
      </c>
      <c r="C605" s="794">
        <f>[6]Ренген!H229</f>
        <v>1.65</v>
      </c>
      <c r="D605" s="795"/>
      <c r="E605" s="806">
        <f>[6]Ренген!I229</f>
        <v>0</v>
      </c>
    </row>
    <row r="606" spans="1:6" ht="24" hidden="1" thickBot="1" x14ac:dyDescent="0.4">
      <c r="A606" s="754" t="s">
        <v>0</v>
      </c>
      <c r="B606" s="755">
        <f>SUM(B604:B605)</f>
        <v>185400</v>
      </c>
      <c r="C606" s="756">
        <f>SUM(C604:C605)</f>
        <v>18.54</v>
      </c>
      <c r="D606" s="757"/>
      <c r="E606" s="728">
        <f>SUM(E604:E605)</f>
        <v>0</v>
      </c>
    </row>
    <row r="607" spans="1:6" ht="24" hidden="1" thickBot="1" x14ac:dyDescent="0.4">
      <c r="A607" s="796" t="s">
        <v>69</v>
      </c>
      <c r="B607" s="748">
        <f>C607*$B$14</f>
        <v>253200</v>
      </c>
      <c r="C607" s="797">
        <v>25.32</v>
      </c>
      <c r="D607" s="798"/>
      <c r="E607" s="447"/>
    </row>
    <row r="608" spans="1:6" ht="23.25" hidden="1" thickBot="1" x14ac:dyDescent="0.35">
      <c r="A608" s="750" t="s">
        <v>1</v>
      </c>
      <c r="B608" s="751">
        <f>C608*$B$14</f>
        <v>18900</v>
      </c>
      <c r="C608" s="799">
        <f>[6]Ренген!H236</f>
        <v>1.89</v>
      </c>
      <c r="D608" s="734"/>
      <c r="E608" s="820">
        <f>[6]Ренген!I236</f>
        <v>0</v>
      </c>
    </row>
    <row r="609" spans="1:5" ht="24" hidden="1" thickBot="1" x14ac:dyDescent="0.4">
      <c r="A609" s="754" t="s">
        <v>0</v>
      </c>
      <c r="B609" s="755">
        <f>SUM(B607:B608)</f>
        <v>272100</v>
      </c>
      <c r="C609" s="756">
        <f>SUM(C607:C608)</f>
        <v>27.21</v>
      </c>
      <c r="D609" s="757"/>
      <c r="E609" s="728">
        <f>SUM(E607:E608)</f>
        <v>0</v>
      </c>
    </row>
    <row r="610" spans="1:5" ht="24" hidden="1" customHeight="1" thickBot="1" x14ac:dyDescent="0.4">
      <c r="A610" s="818" t="s">
        <v>68</v>
      </c>
      <c r="B610" s="819"/>
      <c r="C610" s="792">
        <v>77200</v>
      </c>
      <c r="D610" s="793"/>
      <c r="E610" s="438"/>
    </row>
    <row r="611" spans="1:5" ht="23.25" hidden="1" customHeight="1" thickBot="1" x14ac:dyDescent="0.35">
      <c r="A611" s="764" t="s">
        <v>1</v>
      </c>
      <c r="B611" s="770"/>
      <c r="C611" s="794">
        <f>[6]Ренген!H243</f>
        <v>0.61</v>
      </c>
      <c r="D611" s="795"/>
      <c r="E611" s="806">
        <f>[6]Ренген!I243</f>
        <v>0</v>
      </c>
    </row>
    <row r="612" spans="1:5" ht="24" hidden="1" customHeight="1" thickBot="1" x14ac:dyDescent="0.4">
      <c r="A612" s="754" t="s">
        <v>0</v>
      </c>
      <c r="B612" s="772"/>
      <c r="C612" s="756">
        <f>SUM(C610:C611)</f>
        <v>77200.61</v>
      </c>
      <c r="D612" s="757"/>
      <c r="E612" s="728">
        <f>SUM(E610:E611)</f>
        <v>0</v>
      </c>
    </row>
    <row r="613" spans="1:5" ht="24" hidden="1" customHeight="1" thickBot="1" x14ac:dyDescent="0.4">
      <c r="A613" s="821" t="s">
        <v>408</v>
      </c>
      <c r="B613" s="822"/>
      <c r="C613" s="797">
        <v>115750</v>
      </c>
      <c r="D613" s="798"/>
      <c r="E613" s="447"/>
    </row>
    <row r="614" spans="1:5" ht="23.25" hidden="1" customHeight="1" thickBot="1" x14ac:dyDescent="0.35">
      <c r="A614" s="750" t="s">
        <v>1</v>
      </c>
      <c r="B614" s="777"/>
      <c r="C614" s="799">
        <f>[6]Ренген!H250</f>
        <v>0.61</v>
      </c>
      <c r="D614" s="734"/>
      <c r="E614" s="820">
        <f>[6]Ренген!I250</f>
        <v>0</v>
      </c>
    </row>
    <row r="615" spans="1:5" ht="24" hidden="1" customHeight="1" thickBot="1" x14ac:dyDescent="0.4">
      <c r="A615" s="754" t="s">
        <v>0</v>
      </c>
      <c r="B615" s="772"/>
      <c r="C615" s="773">
        <f>SUM(C613:C614)</f>
        <v>115750.61</v>
      </c>
      <c r="D615" s="739"/>
      <c r="E615" s="728">
        <f>SUM(E613:E614)</f>
        <v>0</v>
      </c>
    </row>
    <row r="616" spans="1:5" ht="24" hidden="1" thickBot="1" x14ac:dyDescent="0.4">
      <c r="A616" s="791" t="s">
        <v>66</v>
      </c>
      <c r="B616" s="748">
        <f>C616*$B$14</f>
        <v>168900</v>
      </c>
      <c r="C616" s="792">
        <v>16.89</v>
      </c>
      <c r="D616" s="793"/>
      <c r="E616" s="438"/>
    </row>
    <row r="617" spans="1:5" ht="23.25" hidden="1" thickBot="1" x14ac:dyDescent="0.35">
      <c r="A617" s="764" t="s">
        <v>1</v>
      </c>
      <c r="B617" s="751">
        <f>C617*$B$14</f>
        <v>5699.9999999999991</v>
      </c>
      <c r="C617" s="794">
        <f>[6]Ренген!H257</f>
        <v>0.56999999999999995</v>
      </c>
      <c r="D617" s="795"/>
      <c r="E617" s="806">
        <f>[6]Ренген!I257</f>
        <v>0</v>
      </c>
    </row>
    <row r="618" spans="1:5" ht="24" hidden="1" thickBot="1" x14ac:dyDescent="0.4">
      <c r="A618" s="754" t="s">
        <v>0</v>
      </c>
      <c r="B618" s="755">
        <f>SUM(B616:B617)</f>
        <v>174600</v>
      </c>
      <c r="C618" s="756">
        <f>SUM(C616:C617)</f>
        <v>17.46</v>
      </c>
      <c r="D618" s="757"/>
      <c r="E618" s="728">
        <f>SUM(E616:E617)</f>
        <v>0</v>
      </c>
    </row>
    <row r="619" spans="1:5" ht="24" hidden="1" thickBot="1" x14ac:dyDescent="0.4">
      <c r="A619" s="796" t="s">
        <v>65</v>
      </c>
      <c r="B619" s="748">
        <f>C619*$B$14</f>
        <v>253200</v>
      </c>
      <c r="C619" s="797">
        <v>25.32</v>
      </c>
      <c r="D619" s="798"/>
      <c r="E619" s="447"/>
    </row>
    <row r="620" spans="1:5" ht="23.25" hidden="1" thickBot="1" x14ac:dyDescent="0.35">
      <c r="A620" s="750" t="s">
        <v>1</v>
      </c>
      <c r="B620" s="751">
        <f>C620*$B$14</f>
        <v>16500</v>
      </c>
      <c r="C620" s="799">
        <f>[6]Ренген!H264</f>
        <v>1.65</v>
      </c>
      <c r="D620" s="734"/>
      <c r="E620" s="820">
        <f>[6]Ренген!I264</f>
        <v>0</v>
      </c>
    </row>
    <row r="621" spans="1:5" ht="24" hidden="1" thickBot="1" x14ac:dyDescent="0.4">
      <c r="A621" s="754" t="s">
        <v>0</v>
      </c>
      <c r="B621" s="755">
        <f>SUM(B619:B620)</f>
        <v>269700</v>
      </c>
      <c r="C621" s="756">
        <f>SUM(C619:C620)</f>
        <v>26.97</v>
      </c>
      <c r="D621" s="757"/>
      <c r="E621" s="728">
        <f>SUM(E619:E620)</f>
        <v>0</v>
      </c>
    </row>
    <row r="622" spans="1:5" ht="24" hidden="1" thickBot="1" x14ac:dyDescent="0.4">
      <c r="A622" s="791" t="s">
        <v>64</v>
      </c>
      <c r="B622" s="748">
        <f>C622*$B$14</f>
        <v>337400</v>
      </c>
      <c r="C622" s="792">
        <v>33.74</v>
      </c>
      <c r="D622" s="793"/>
      <c r="E622" s="438"/>
    </row>
    <row r="623" spans="1:5" ht="23.25" hidden="1" thickBot="1" x14ac:dyDescent="0.35">
      <c r="A623" s="764" t="s">
        <v>1</v>
      </c>
      <c r="B623" s="751">
        <f>C623*$B$14</f>
        <v>18900</v>
      </c>
      <c r="C623" s="794">
        <f>[6]Ренген!H272</f>
        <v>1.89</v>
      </c>
      <c r="D623" s="795"/>
      <c r="E623" s="806">
        <f>[6]Ренген!I272</f>
        <v>0</v>
      </c>
    </row>
    <row r="624" spans="1:5" ht="24" hidden="1" thickBot="1" x14ac:dyDescent="0.4">
      <c r="A624" s="754" t="s">
        <v>0</v>
      </c>
      <c r="B624" s="755">
        <f>SUM(B622:B623)</f>
        <v>356300</v>
      </c>
      <c r="C624" s="756">
        <f>SUM(C622:C623)</f>
        <v>35.630000000000003</v>
      </c>
      <c r="D624" s="757"/>
      <c r="E624" s="728">
        <f>SUM(E622:E623)</f>
        <v>0</v>
      </c>
    </row>
    <row r="625" spans="1:6" ht="24" hidden="1" thickBot="1" x14ac:dyDescent="0.4">
      <c r="A625" s="796" t="s">
        <v>63</v>
      </c>
      <c r="B625" s="748">
        <f>C625*$B$14</f>
        <v>590200</v>
      </c>
      <c r="C625" s="797">
        <v>59.02</v>
      </c>
      <c r="D625" s="798"/>
      <c r="E625" s="374"/>
    </row>
    <row r="626" spans="1:6" ht="23.25" hidden="1" thickBot="1" x14ac:dyDescent="0.35">
      <c r="A626" s="750" t="s">
        <v>1</v>
      </c>
      <c r="B626" s="751">
        <f>C626*$B$14</f>
        <v>101500</v>
      </c>
      <c r="C626" s="823">
        <f>[6]Ренген!H282</f>
        <v>10.15</v>
      </c>
      <c r="D626" s="824"/>
      <c r="E626" s="825">
        <f>[6]Ренген!I282</f>
        <v>0</v>
      </c>
    </row>
    <row r="627" spans="1:6" ht="24" hidden="1" thickBot="1" x14ac:dyDescent="0.4">
      <c r="A627" s="754" t="s">
        <v>0</v>
      </c>
      <c r="B627" s="755">
        <f>SUM(B625:B626)</f>
        <v>691700</v>
      </c>
      <c r="C627" s="756">
        <f>SUM(C625:C626)</f>
        <v>69.17</v>
      </c>
      <c r="D627" s="757"/>
      <c r="E627" s="826">
        <f>SUM(E625:E626)</f>
        <v>0</v>
      </c>
    </row>
    <row r="628" spans="1:6" ht="24" hidden="1" thickBot="1" x14ac:dyDescent="0.4">
      <c r="A628" s="791" t="s">
        <v>62</v>
      </c>
      <c r="B628" s="748">
        <f>C628*$B$14</f>
        <v>253200</v>
      </c>
      <c r="C628" s="792">
        <v>25.32</v>
      </c>
      <c r="D628" s="793"/>
      <c r="E628" s="438"/>
    </row>
    <row r="629" spans="1:6" ht="23.25" hidden="1" thickBot="1" x14ac:dyDescent="0.35">
      <c r="A629" s="764" t="s">
        <v>1</v>
      </c>
      <c r="B629" s="751">
        <f>C629*$B$14</f>
        <v>16400</v>
      </c>
      <c r="C629" s="794">
        <f>[6]Ренген!H289</f>
        <v>1.64</v>
      </c>
      <c r="D629" s="795"/>
      <c r="E629" s="806">
        <f>[6]Ренген!I289</f>
        <v>0</v>
      </c>
    </row>
    <row r="630" spans="1:6" ht="24" hidden="1" thickBot="1" x14ac:dyDescent="0.4">
      <c r="A630" s="754" t="s">
        <v>0</v>
      </c>
      <c r="B630" s="755">
        <f>SUM(B628:B629)</f>
        <v>269600</v>
      </c>
      <c r="C630" s="756">
        <f>SUM(C628:C629)</f>
        <v>26.96</v>
      </c>
      <c r="D630" s="757"/>
      <c r="E630" s="728">
        <f>SUM(E628:E629)</f>
        <v>0</v>
      </c>
    </row>
    <row r="631" spans="1:6" ht="24" hidden="1" thickBot="1" x14ac:dyDescent="0.4">
      <c r="A631" s="796" t="s">
        <v>61</v>
      </c>
      <c r="B631" s="748">
        <f>C631*$B$14</f>
        <v>199300</v>
      </c>
      <c r="C631" s="792">
        <v>19.93</v>
      </c>
      <c r="D631" s="793"/>
      <c r="E631" s="438"/>
    </row>
    <row r="632" spans="1:6" ht="23.25" hidden="1" thickBot="1" x14ac:dyDescent="0.35">
      <c r="A632" s="750" t="s">
        <v>1</v>
      </c>
      <c r="B632" s="751">
        <f>C632*$B$14</f>
        <v>16400</v>
      </c>
      <c r="C632" s="799">
        <f>[6]Ренген!H296</f>
        <v>1.64</v>
      </c>
      <c r="D632" s="734"/>
      <c r="E632" s="820">
        <f>[6]Ренген!I296</f>
        <v>0</v>
      </c>
    </row>
    <row r="633" spans="1:6" ht="24" hidden="1" thickBot="1" x14ac:dyDescent="0.4">
      <c r="A633" s="754" t="s">
        <v>0</v>
      </c>
      <c r="B633" s="755">
        <f>SUM(B631:B632)</f>
        <v>215700</v>
      </c>
      <c r="C633" s="756">
        <f>SUM(C631:C632)</f>
        <v>21.57</v>
      </c>
      <c r="D633" s="757"/>
      <c r="E633" s="728">
        <f>SUM(E631:E632)</f>
        <v>0</v>
      </c>
    </row>
    <row r="634" spans="1:6" ht="24" hidden="1" thickBot="1" x14ac:dyDescent="0.4">
      <c r="A634" s="791" t="s">
        <v>60</v>
      </c>
      <c r="B634" s="748">
        <f>C634*$B$14</f>
        <v>168900</v>
      </c>
      <c r="C634" s="792">
        <v>16.89</v>
      </c>
      <c r="D634" s="793"/>
      <c r="E634" s="438"/>
    </row>
    <row r="635" spans="1:6" ht="23.25" hidden="1" thickBot="1" x14ac:dyDescent="0.35">
      <c r="A635" s="764" t="s">
        <v>1</v>
      </c>
      <c r="B635" s="751">
        <f>C635*$B$14</f>
        <v>400</v>
      </c>
      <c r="C635" s="827">
        <f>[6]Ренген!H300</f>
        <v>0.04</v>
      </c>
      <c r="D635" s="828"/>
      <c r="E635" s="829">
        <f>[6]Ренген!I300</f>
        <v>0</v>
      </c>
    </row>
    <row r="636" spans="1:6" ht="24" hidden="1" thickBot="1" x14ac:dyDescent="0.4">
      <c r="A636" s="754" t="s">
        <v>0</v>
      </c>
      <c r="B636" s="755">
        <f>SUM(B634:B635)</f>
        <v>169300</v>
      </c>
      <c r="C636" s="756">
        <f>SUM(C634:C635)</f>
        <v>16.93</v>
      </c>
      <c r="D636" s="757"/>
      <c r="E636" s="728">
        <f>SUM(E634:E635)</f>
        <v>0</v>
      </c>
    </row>
    <row r="637" spans="1:6" ht="24" hidden="1" customHeight="1" thickBot="1" x14ac:dyDescent="0.4">
      <c r="A637" s="830" t="s">
        <v>59</v>
      </c>
      <c r="B637" s="831"/>
      <c r="C637" s="832">
        <v>77200</v>
      </c>
      <c r="D637" s="798"/>
      <c r="E637" s="447"/>
    </row>
    <row r="638" spans="1:6" ht="23.25" hidden="1" customHeight="1" thickBot="1" x14ac:dyDescent="0.35">
      <c r="A638" s="422" t="s">
        <v>1</v>
      </c>
      <c r="B638" s="423"/>
      <c r="C638" s="733">
        <f>[6]Ренген!H308</f>
        <v>1.89</v>
      </c>
      <c r="D638" s="734"/>
      <c r="E638" s="820">
        <f>[6]Ренген!I308</f>
        <v>0</v>
      </c>
    </row>
    <row r="639" spans="1:6" ht="24" hidden="1" customHeight="1" thickBot="1" x14ac:dyDescent="0.4">
      <c r="A639" s="736" t="s">
        <v>0</v>
      </c>
      <c r="B639" s="737"/>
      <c r="C639" s="833">
        <f>SUM(C637:C638)</f>
        <v>77201.89</v>
      </c>
      <c r="D639" s="757"/>
      <c r="E639" s="728">
        <f>SUM(E637:E638)</f>
        <v>0</v>
      </c>
    </row>
    <row r="640" spans="1:6" ht="24.75" customHeight="1" thickBot="1" x14ac:dyDescent="0.45">
      <c r="A640" s="1727" t="s">
        <v>42</v>
      </c>
      <c r="B640" s="466"/>
      <c r="C640" s="1728"/>
      <c r="D640" s="468"/>
      <c r="E640" s="886"/>
      <c r="F640" s="1718"/>
    </row>
    <row r="641" spans="1:8" ht="59.25" customHeight="1" thickBot="1" x14ac:dyDescent="0.5">
      <c r="A641" s="1729" t="s">
        <v>562</v>
      </c>
      <c r="B641" s="473">
        <f>C641*$B$14</f>
        <v>2595800</v>
      </c>
      <c r="C641" s="1625">
        <v>259.58</v>
      </c>
      <c r="D641" s="105"/>
      <c r="E641" s="1626"/>
      <c r="F641" s="1627"/>
    </row>
    <row r="642" spans="1:8" ht="31.5" customHeight="1" thickBot="1" x14ac:dyDescent="0.5">
      <c r="A642" s="1631" t="s">
        <v>1</v>
      </c>
      <c r="B642" s="478">
        <f>C642*$B$14</f>
        <v>359200</v>
      </c>
      <c r="C642" s="1629">
        <v>35.92</v>
      </c>
      <c r="D642" s="104">
        <v>3.24</v>
      </c>
      <c r="E642" s="1630">
        <v>3.2387999999999999</v>
      </c>
      <c r="F642" s="1630"/>
    </row>
    <row r="643" spans="1:8" ht="31.5" customHeight="1" thickBot="1" x14ac:dyDescent="0.45">
      <c r="A643" s="1638" t="s">
        <v>0</v>
      </c>
      <c r="B643" s="483">
        <f>SUM(B641:B642)</f>
        <v>2955000</v>
      </c>
      <c r="C643" s="1629">
        <f>C641+C642</f>
        <v>295.5</v>
      </c>
      <c r="D643" s="1632">
        <f>D642</f>
        <v>3.24</v>
      </c>
      <c r="E643" s="1630"/>
      <c r="F643" s="1630"/>
    </row>
    <row r="644" spans="1:8" ht="23.25" hidden="1" customHeight="1" thickBot="1" x14ac:dyDescent="0.45">
      <c r="A644" s="1640" t="s">
        <v>56</v>
      </c>
      <c r="B644" s="466"/>
      <c r="C644" s="1634"/>
      <c r="D644" s="1635"/>
      <c r="E644" s="1636"/>
      <c r="F644" s="1637"/>
      <c r="G644" s="87"/>
    </row>
    <row r="645" spans="1:8" ht="23.25" hidden="1" customHeight="1" x14ac:dyDescent="0.45">
      <c r="A645" s="1644" t="s">
        <v>55</v>
      </c>
      <c r="B645" s="473">
        <f>C645*$B$14</f>
        <v>0</v>
      </c>
      <c r="C645" s="1639"/>
      <c r="D645" s="101"/>
      <c r="E645" s="1630"/>
      <c r="F645" s="1630"/>
      <c r="G645" s="87"/>
      <c r="H645" t="s">
        <v>410</v>
      </c>
    </row>
    <row r="646" spans="1:8" ht="27" hidden="1" customHeight="1" thickBot="1" x14ac:dyDescent="0.5">
      <c r="A646" s="1644" t="s">
        <v>54</v>
      </c>
      <c r="B646" s="839">
        <f>C646*$B$14</f>
        <v>0</v>
      </c>
      <c r="C646" s="1641"/>
      <c r="D646" s="99"/>
      <c r="E646" s="1642"/>
      <c r="F646" s="1643"/>
      <c r="G646" s="87"/>
    </row>
    <row r="647" spans="1:8" ht="23.25" hidden="1" customHeight="1" x14ac:dyDescent="0.45">
      <c r="A647" s="1644" t="s">
        <v>52</v>
      </c>
      <c r="B647" s="473">
        <f>C647*$B$14</f>
        <v>0</v>
      </c>
      <c r="C647" s="27"/>
      <c r="D647" s="97"/>
      <c r="E647" s="1645"/>
      <c r="F647" s="1646"/>
      <c r="G647" s="87"/>
    </row>
    <row r="648" spans="1:8" ht="23.25" hidden="1" customHeight="1" thickBot="1" x14ac:dyDescent="0.5">
      <c r="A648" s="1631" t="s">
        <v>1</v>
      </c>
      <c r="B648" s="478">
        <f>C648*$B$14</f>
        <v>0</v>
      </c>
      <c r="C648" s="27"/>
      <c r="D648" s="95"/>
      <c r="E648" s="1645"/>
      <c r="F648" s="1646"/>
      <c r="G648" s="87"/>
    </row>
    <row r="649" spans="1:8" ht="23.25" hidden="1" customHeight="1" thickBot="1" x14ac:dyDescent="0.45">
      <c r="A649" s="1638" t="s">
        <v>0</v>
      </c>
      <c r="B649" s="483">
        <f>SUM(B647:B648)</f>
        <v>0</v>
      </c>
      <c r="C649" s="78"/>
      <c r="D649" s="92"/>
      <c r="E649" s="1645"/>
      <c r="F649" s="1646"/>
      <c r="G649" s="87"/>
    </row>
    <row r="650" spans="1:8" ht="26.25" hidden="1" customHeight="1" thickBot="1" x14ac:dyDescent="0.45">
      <c r="A650" s="1640" t="s">
        <v>50</v>
      </c>
      <c r="B650" s="466"/>
      <c r="C650" s="78"/>
      <c r="D650" s="1647"/>
      <c r="E650" s="1645"/>
      <c r="F650" s="1646"/>
    </row>
    <row r="651" spans="1:8" ht="26.25" hidden="1" customHeight="1" x14ac:dyDescent="0.45">
      <c r="A651" s="1644" t="s">
        <v>49</v>
      </c>
      <c r="B651" s="473">
        <f>C651*$B$14</f>
        <v>0</v>
      </c>
      <c r="C651" s="27"/>
      <c r="D651" s="89"/>
      <c r="E651" s="1645"/>
      <c r="F651" s="1646"/>
    </row>
    <row r="652" spans="1:8" ht="26.25" hidden="1" customHeight="1" thickBot="1" x14ac:dyDescent="0.5">
      <c r="A652" s="1631" t="s">
        <v>1</v>
      </c>
      <c r="B652" s="478">
        <f>C652*$B$14</f>
        <v>0</v>
      </c>
      <c r="C652" s="85"/>
      <c r="D652" s="1648"/>
      <c r="E652" s="1649"/>
      <c r="F652" s="1650"/>
    </row>
    <row r="653" spans="1:8" ht="26.25" hidden="1" customHeight="1" thickBot="1" x14ac:dyDescent="0.45">
      <c r="A653" s="1638" t="s">
        <v>0</v>
      </c>
      <c r="B653" s="483">
        <f>SUM(B651:B652)</f>
        <v>0</v>
      </c>
      <c r="C653" s="78"/>
      <c r="D653" s="92"/>
      <c r="E653" s="1649"/>
      <c r="F653" s="1650"/>
    </row>
    <row r="654" spans="1:8" ht="26.25" hidden="1" customHeight="1" x14ac:dyDescent="0.45">
      <c r="A654" s="1644" t="s">
        <v>48</v>
      </c>
      <c r="B654" s="473">
        <f>C654*$B$14</f>
        <v>0</v>
      </c>
      <c r="C654" s="78"/>
      <c r="D654" s="1651"/>
      <c r="E654" s="1652"/>
      <c r="F654" s="1653"/>
    </row>
    <row r="655" spans="1:8" ht="26.25" hidden="1" customHeight="1" thickBot="1" x14ac:dyDescent="0.5">
      <c r="A655" s="1631" t="s">
        <v>1</v>
      </c>
      <c r="B655" s="478">
        <f>C655*$B$14</f>
        <v>0</v>
      </c>
      <c r="C655" s="27"/>
      <c r="D655" s="89"/>
      <c r="E655" s="1654"/>
      <c r="F655" s="1655"/>
    </row>
    <row r="656" spans="1:8" ht="26.25" hidden="1" customHeight="1" thickBot="1" x14ac:dyDescent="0.45">
      <c r="A656" s="1638" t="s">
        <v>0</v>
      </c>
      <c r="B656" s="483">
        <f>SUM(B654:B655)</f>
        <v>0</v>
      </c>
      <c r="C656" s="78"/>
      <c r="D656" s="1656"/>
      <c r="E656" s="1649"/>
      <c r="F656" s="1650"/>
    </row>
    <row r="657" spans="1:6" ht="26.25" hidden="1" customHeight="1" x14ac:dyDescent="0.45">
      <c r="A657" s="1657" t="s">
        <v>47</v>
      </c>
      <c r="B657" s="473">
        <f>C657*$B$14</f>
        <v>0</v>
      </c>
      <c r="C657" s="78"/>
      <c r="D657" s="1651"/>
      <c r="E657" s="1652"/>
      <c r="F657" s="1653"/>
    </row>
    <row r="658" spans="1:6" ht="26.25" hidden="1" customHeight="1" thickBot="1" x14ac:dyDescent="0.5">
      <c r="A658" s="1660" t="s">
        <v>1</v>
      </c>
      <c r="B658" s="478">
        <f>C658*$B$14</f>
        <v>0</v>
      </c>
      <c r="C658" s="75"/>
      <c r="D658" s="89"/>
      <c r="E658" s="1654"/>
      <c r="F658" s="1655"/>
    </row>
    <row r="659" spans="1:6" ht="26.25" hidden="1" customHeight="1" thickBot="1" x14ac:dyDescent="0.45">
      <c r="A659" s="1663" t="s">
        <v>0</v>
      </c>
      <c r="B659" s="483">
        <f>SUM(B657:B658)</f>
        <v>0</v>
      </c>
      <c r="C659" s="55"/>
      <c r="D659" s="1656"/>
      <c r="E659" s="1658"/>
      <c r="F659" s="1659"/>
    </row>
    <row r="660" spans="1:6" ht="26.25" hidden="1" customHeight="1" x14ac:dyDescent="0.45">
      <c r="A660" s="1666" t="s">
        <v>46</v>
      </c>
      <c r="B660" s="473">
        <f>C660*$B$14</f>
        <v>0</v>
      </c>
      <c r="C660" s="55"/>
      <c r="D660" s="1651"/>
      <c r="E660" s="1661"/>
      <c r="F660" s="1662"/>
    </row>
    <row r="661" spans="1:6" ht="26.25" hidden="1" customHeight="1" thickBot="1" x14ac:dyDescent="0.5">
      <c r="A661" s="1660" t="s">
        <v>1</v>
      </c>
      <c r="B661" s="478">
        <f>C661*$B$14</f>
        <v>0</v>
      </c>
      <c r="C661" s="47"/>
      <c r="D661" s="89"/>
      <c r="E661" s="1664"/>
      <c r="F661" s="1665"/>
    </row>
    <row r="662" spans="1:6" ht="26.25" hidden="1" customHeight="1" thickBot="1" x14ac:dyDescent="0.45">
      <c r="A662" s="1663" t="s">
        <v>0</v>
      </c>
      <c r="B662" s="483">
        <f>SUM(B660:B661)</f>
        <v>0</v>
      </c>
      <c r="C662" s="55"/>
      <c r="D662" s="1656"/>
      <c r="E662" s="1658"/>
      <c r="F662" s="1659"/>
    </row>
    <row r="663" spans="1:6" ht="26.25" hidden="1" customHeight="1" thickBot="1" x14ac:dyDescent="0.5">
      <c r="A663" s="1667" t="s">
        <v>45</v>
      </c>
      <c r="B663" s="853"/>
      <c r="C663" s="55"/>
      <c r="D663" s="1651"/>
      <c r="E663" s="1661"/>
      <c r="F663" s="1662"/>
    </row>
    <row r="664" spans="1:6" ht="26.25" hidden="1" customHeight="1" thickBot="1" x14ac:dyDescent="0.5">
      <c r="A664" s="1671" t="s">
        <v>1</v>
      </c>
      <c r="B664" s="853"/>
      <c r="C664" s="47"/>
      <c r="D664" s="89"/>
      <c r="E664" s="1664"/>
      <c r="F664" s="1665"/>
    </row>
    <row r="665" spans="1:6" ht="26.25" hidden="1" customHeight="1" thickBot="1" x14ac:dyDescent="0.45">
      <c r="A665" s="1673" t="s">
        <v>0</v>
      </c>
      <c r="B665" s="857"/>
      <c r="C665" s="55"/>
      <c r="D665" s="1668"/>
      <c r="E665" s="1669"/>
      <c r="F665" s="1670"/>
    </row>
    <row r="666" spans="1:6" ht="24.75" hidden="1" customHeight="1" thickBot="1" x14ac:dyDescent="0.45">
      <c r="A666" s="1677" t="s">
        <v>44</v>
      </c>
      <c r="B666" s="861"/>
      <c r="C666" s="55"/>
      <c r="D666" s="1672"/>
      <c r="E666" s="1669"/>
      <c r="F666" s="1670"/>
    </row>
    <row r="667" spans="1:6" ht="24" hidden="1" customHeight="1" thickBot="1" x14ac:dyDescent="0.45">
      <c r="A667" s="1678" t="s">
        <v>43</v>
      </c>
      <c r="B667" s="866"/>
      <c r="C667" s="47"/>
      <c r="D667" s="1674"/>
      <c r="E667" s="1675"/>
      <c r="F667" s="1676"/>
    </row>
    <row r="668" spans="1:6" ht="24" hidden="1" customHeight="1" thickBot="1" x14ac:dyDescent="0.45">
      <c r="A668" s="1682" t="s">
        <v>1</v>
      </c>
      <c r="B668" s="870"/>
      <c r="C668" s="47"/>
      <c r="D668" s="45"/>
      <c r="E668" s="1675"/>
      <c r="F668" s="1676"/>
    </row>
    <row r="669" spans="1:6" ht="24" hidden="1" customHeight="1" thickBot="1" x14ac:dyDescent="0.4">
      <c r="A669" s="1684" t="s">
        <v>0</v>
      </c>
      <c r="B669" s="873"/>
      <c r="C669" s="39"/>
      <c r="D669" s="1679"/>
      <c r="E669" s="1680"/>
      <c r="F669" s="1681"/>
    </row>
    <row r="670" spans="1:6" ht="24" hidden="1" customHeight="1" thickBot="1" x14ac:dyDescent="0.4">
      <c r="A670" s="1687">
        <f>'[6]ПР ИРТ'!I116</f>
        <v>0</v>
      </c>
      <c r="B670" s="861"/>
      <c r="C670" s="39"/>
      <c r="D670" s="1683"/>
      <c r="E670" s="1680"/>
      <c r="F670" s="1681"/>
    </row>
    <row r="671" spans="1:6" ht="24" hidden="1" customHeight="1" thickBot="1" x14ac:dyDescent="0.4">
      <c r="A671" s="1687" t="s">
        <v>560</v>
      </c>
      <c r="B671" s="861"/>
      <c r="C671" s="25"/>
      <c r="D671" s="25"/>
      <c r="E671" s="1685"/>
      <c r="F671" s="1686"/>
    </row>
    <row r="672" spans="1:6" ht="24" hidden="1" customHeight="1" thickBot="1" x14ac:dyDescent="0.4">
      <c r="A672" s="1687" t="s">
        <v>560</v>
      </c>
      <c r="B672" s="861"/>
      <c r="C672" s="1688"/>
      <c r="D672" s="1689"/>
      <c r="E672" s="1685"/>
      <c r="F672" s="1686"/>
    </row>
    <row r="673" spans="1:6" ht="41.25" hidden="1" customHeight="1" thickBot="1" x14ac:dyDescent="0.4">
      <c r="A673" s="1687" t="s">
        <v>560</v>
      </c>
      <c r="B673" s="873"/>
      <c r="C673" s="1688"/>
      <c r="D673" s="1689"/>
      <c r="E673" s="1685"/>
      <c r="F673" s="1686"/>
    </row>
    <row r="674" spans="1:6" ht="24" hidden="1" customHeight="1" thickBot="1" x14ac:dyDescent="0.4">
      <c r="A674" s="1687" t="s">
        <v>560</v>
      </c>
      <c r="B674" s="861"/>
      <c r="C674" s="1690"/>
      <c r="D674" s="1691"/>
      <c r="E674" s="1685"/>
      <c r="F674" s="1686"/>
    </row>
    <row r="675" spans="1:6" ht="24" hidden="1" customHeight="1" thickBot="1" x14ac:dyDescent="0.45">
      <c r="A675" s="1692" t="s">
        <v>0</v>
      </c>
      <c r="B675" s="873"/>
      <c r="C675" s="1690"/>
      <c r="D675" s="1691"/>
      <c r="E675" s="1685"/>
      <c r="F675" s="1686"/>
    </row>
    <row r="676" spans="1:6" ht="24" hidden="1" customHeight="1" thickBot="1" x14ac:dyDescent="0.45">
      <c r="A676" s="1692" t="s">
        <v>563</v>
      </c>
      <c r="B676" s="861"/>
      <c r="C676" s="1690"/>
      <c r="D676" s="1691"/>
      <c r="E676" s="1685"/>
      <c r="F676" s="1686"/>
    </row>
    <row r="677" spans="1:6" ht="24" hidden="1" customHeight="1" thickBot="1" x14ac:dyDescent="0.45">
      <c r="A677" s="1638" t="s">
        <v>0</v>
      </c>
      <c r="B677" s="877"/>
      <c r="C677" s="1694"/>
      <c r="D677" s="61"/>
      <c r="E677" s="1695"/>
      <c r="F677" s="1696"/>
    </row>
    <row r="678" spans="1:6" ht="24" hidden="1" customHeight="1" thickBot="1" x14ac:dyDescent="0.45">
      <c r="A678" s="1640" t="s">
        <v>56</v>
      </c>
      <c r="B678" s="861"/>
      <c r="C678" s="1639"/>
      <c r="D678" s="61"/>
      <c r="E678" s="1697"/>
      <c r="F678" s="1697"/>
    </row>
    <row r="679" spans="1:6" ht="20.25" hidden="1" customHeight="1" thickBot="1" x14ac:dyDescent="0.5">
      <c r="A679" s="1644" t="s">
        <v>55</v>
      </c>
      <c r="B679" s="873"/>
      <c r="C679" s="1629"/>
      <c r="D679" s="104"/>
      <c r="E679" s="1630"/>
      <c r="F679" s="1697"/>
    </row>
    <row r="680" spans="1:6" ht="20.25" hidden="1" customHeight="1" thickBot="1" x14ac:dyDescent="0.5">
      <c r="A680" s="1644" t="s">
        <v>54</v>
      </c>
      <c r="B680" s="877"/>
      <c r="C680" s="1629"/>
      <c r="D680" s="1632"/>
      <c r="E680" s="1630"/>
      <c r="F680" s="1697"/>
    </row>
    <row r="681" spans="1:6" ht="24" hidden="1" customHeight="1" thickBot="1" x14ac:dyDescent="0.5">
      <c r="A681" s="1644" t="s">
        <v>52</v>
      </c>
      <c r="B681" s="866"/>
      <c r="C681" s="1639"/>
      <c r="D681" s="101"/>
      <c r="E681" s="1630"/>
      <c r="F681" s="1697"/>
    </row>
    <row r="682" spans="1:6" ht="20.25" hidden="1" customHeight="1" x14ac:dyDescent="0.45">
      <c r="A682" s="1631" t="s">
        <v>1</v>
      </c>
      <c r="B682" s="873"/>
      <c r="C682" s="1639"/>
      <c r="D682" s="1639"/>
      <c r="E682" s="1630"/>
      <c r="F682" s="1697"/>
    </row>
    <row r="683" spans="1:6" ht="19.5" hidden="1" customHeight="1" thickBot="1" x14ac:dyDescent="0.45">
      <c r="A683" s="1638" t="s">
        <v>0</v>
      </c>
      <c r="B683" s="877"/>
      <c r="C683" s="1629"/>
      <c r="D683" s="103"/>
      <c r="E683" s="1630"/>
      <c r="F683" s="1701"/>
    </row>
    <row r="684" spans="1:6" ht="24" hidden="1" customHeight="1" thickBot="1" x14ac:dyDescent="0.45">
      <c r="A684" s="1640" t="s">
        <v>50</v>
      </c>
      <c r="B684" s="861"/>
      <c r="C684" s="1629"/>
      <c r="D684" s="103"/>
      <c r="E684" s="1630"/>
      <c r="F684" s="1697"/>
    </row>
    <row r="685" spans="1:6" ht="24" hidden="1" customHeight="1" thickBot="1" x14ac:dyDescent="0.5">
      <c r="A685" s="1644" t="s">
        <v>49</v>
      </c>
      <c r="B685" s="861"/>
      <c r="C685" s="1629"/>
      <c r="D685" s="1632"/>
      <c r="E685" s="1630"/>
      <c r="F685" s="1697"/>
    </row>
    <row r="686" spans="1:6" ht="24" hidden="1" customHeight="1" thickBot="1" x14ac:dyDescent="0.5">
      <c r="A686" s="1631" t="s">
        <v>1</v>
      </c>
      <c r="B686" s="861"/>
      <c r="C686" s="1629"/>
      <c r="D686" s="1632"/>
      <c r="E686" s="1630"/>
      <c r="F686" s="1697"/>
    </row>
    <row r="687" spans="1:6" ht="24" hidden="1" customHeight="1" thickBot="1" x14ac:dyDescent="0.45">
      <c r="A687" s="1638" t="s">
        <v>0</v>
      </c>
      <c r="B687" s="861"/>
      <c r="C687" s="1629"/>
      <c r="D687" s="1632"/>
      <c r="E687" s="1630"/>
      <c r="F687" s="1697"/>
    </row>
    <row r="688" spans="1:6" ht="24" hidden="1" customHeight="1" thickBot="1" x14ac:dyDescent="0.5">
      <c r="A688" s="1644" t="s">
        <v>48</v>
      </c>
      <c r="B688" s="861"/>
      <c r="C688" s="1629"/>
      <c r="D688" s="103"/>
      <c r="E688" s="1630"/>
      <c r="F688" s="1697"/>
    </row>
    <row r="689" spans="1:6" ht="24" hidden="1" customHeight="1" thickBot="1" x14ac:dyDescent="0.5">
      <c r="A689" s="1631" t="s">
        <v>1</v>
      </c>
      <c r="B689" s="861"/>
      <c r="C689" s="1629"/>
      <c r="D689" s="1632"/>
      <c r="E689" s="1630"/>
      <c r="F689" s="1697"/>
    </row>
    <row r="690" spans="1:6" ht="24" hidden="1" customHeight="1" thickBot="1" x14ac:dyDescent="0.45">
      <c r="A690" s="1638" t="s">
        <v>0</v>
      </c>
      <c r="B690" s="861"/>
      <c r="C690" s="1629"/>
      <c r="D690" s="1632"/>
      <c r="E690" s="1630"/>
      <c r="F690" s="1697"/>
    </row>
    <row r="691" spans="1:6" ht="24" hidden="1" customHeight="1" thickBot="1" x14ac:dyDescent="0.5">
      <c r="A691" s="1657" t="s">
        <v>47</v>
      </c>
      <c r="B691" s="866"/>
      <c r="C691" s="1629"/>
      <c r="D691" s="103"/>
      <c r="E691" s="1630"/>
      <c r="F691" s="1697"/>
    </row>
    <row r="692" spans="1:6" ht="24" hidden="1" customHeight="1" thickBot="1" x14ac:dyDescent="0.5">
      <c r="A692" s="1660" t="s">
        <v>1</v>
      </c>
      <c r="B692" s="880"/>
      <c r="C692" s="1629"/>
      <c r="D692" s="103"/>
      <c r="E692" s="1630"/>
      <c r="F692" s="1697"/>
    </row>
    <row r="693" spans="1:6" ht="24" hidden="1" customHeight="1" thickBot="1" x14ac:dyDescent="0.45">
      <c r="A693" s="1663" t="s">
        <v>0</v>
      </c>
      <c r="B693" s="880"/>
      <c r="C693" s="1629"/>
      <c r="D693" s="1632"/>
      <c r="E693" s="1630"/>
      <c r="F693" s="1697"/>
    </row>
    <row r="694" spans="1:6" ht="24" hidden="1" customHeight="1" thickBot="1" x14ac:dyDescent="0.5">
      <c r="A694" s="1666" t="s">
        <v>46</v>
      </c>
      <c r="B694" s="861"/>
      <c r="C694" s="1634"/>
      <c r="D694" s="1632"/>
      <c r="E694" s="1636"/>
      <c r="F694" s="1701"/>
    </row>
    <row r="695" spans="1:6" ht="24" hidden="1" customHeight="1" thickBot="1" x14ac:dyDescent="0.5">
      <c r="A695" s="1660" t="s">
        <v>1</v>
      </c>
      <c r="B695" s="866"/>
      <c r="C695" s="1629"/>
      <c r="D695" s="1632"/>
      <c r="E695" s="1630"/>
      <c r="F695" s="1697"/>
    </row>
    <row r="696" spans="1:6" ht="24" hidden="1" customHeight="1" thickBot="1" x14ac:dyDescent="0.45">
      <c r="A696" s="1663" t="s">
        <v>0</v>
      </c>
      <c r="B696" s="861"/>
      <c r="C696" s="862"/>
      <c r="D696" s="863"/>
      <c r="E696" s="864"/>
    </row>
    <row r="697" spans="1:6" ht="41.25" hidden="1" customHeight="1" thickBot="1" x14ac:dyDescent="0.5">
      <c r="A697" s="1667" t="s">
        <v>45</v>
      </c>
      <c r="B697" s="861"/>
      <c r="C697" s="862"/>
      <c r="D697" s="868"/>
      <c r="E697" s="869"/>
    </row>
    <row r="698" spans="1:6" ht="24" hidden="1" customHeight="1" thickBot="1" x14ac:dyDescent="0.5">
      <c r="A698" s="1671" t="s">
        <v>1</v>
      </c>
      <c r="B698" s="861"/>
      <c r="C698" s="862"/>
      <c r="D698" s="863"/>
      <c r="E698" s="864"/>
    </row>
    <row r="699" spans="1:6" ht="24" hidden="1" customHeight="1" thickBot="1" x14ac:dyDescent="0.45">
      <c r="A699" s="1673" t="s">
        <v>0</v>
      </c>
      <c r="B699" s="861"/>
      <c r="C699" s="862"/>
      <c r="D699" s="868"/>
      <c r="E699" s="869"/>
    </row>
    <row r="700" spans="1:6" ht="24" hidden="1" customHeight="1" thickBot="1" x14ac:dyDescent="0.45">
      <c r="A700" s="1677" t="s">
        <v>44</v>
      </c>
      <c r="B700" s="866"/>
      <c r="C700" s="867"/>
      <c r="D700" s="868"/>
      <c r="E700" s="864"/>
    </row>
    <row r="701" spans="1:6" ht="24" hidden="1" customHeight="1" thickBot="1" x14ac:dyDescent="0.45">
      <c r="A701" s="1678" t="s">
        <v>43</v>
      </c>
      <c r="B701" s="861"/>
      <c r="C701" s="862"/>
      <c r="D701" s="868"/>
      <c r="E701" s="869"/>
    </row>
    <row r="702" spans="1:6" ht="24" hidden="1" customHeight="1" thickBot="1" x14ac:dyDescent="0.45">
      <c r="A702" s="1682" t="s">
        <v>1</v>
      </c>
      <c r="B702" s="861"/>
      <c r="C702" s="862"/>
      <c r="D702" s="863"/>
      <c r="E702" s="864"/>
    </row>
    <row r="703" spans="1:6" ht="24" hidden="1" customHeight="1" thickBot="1" x14ac:dyDescent="0.4">
      <c r="A703" s="1684" t="s">
        <v>0</v>
      </c>
      <c r="B703" s="861"/>
      <c r="C703" s="862"/>
      <c r="D703" s="868"/>
      <c r="E703" s="869"/>
    </row>
    <row r="704" spans="1:6" ht="41.25" hidden="1" customHeight="1" thickBot="1" x14ac:dyDescent="0.4">
      <c r="A704" s="1687">
        <f>'[6]ПР ИРТ'!I150</f>
        <v>0</v>
      </c>
      <c r="B704" s="861"/>
      <c r="C704" s="862"/>
      <c r="D704" s="863"/>
      <c r="E704" s="864"/>
    </row>
    <row r="705" spans="1:5" ht="24" hidden="1" customHeight="1" thickBot="1" x14ac:dyDescent="0.4">
      <c r="A705" s="1687" t="s">
        <v>560</v>
      </c>
      <c r="B705" s="861"/>
      <c r="C705" s="862"/>
      <c r="D705" s="868"/>
      <c r="E705" s="869"/>
    </row>
    <row r="706" spans="1:5" ht="24" hidden="1" customHeight="1" thickBot="1" x14ac:dyDescent="0.4">
      <c r="A706" s="1687" t="s">
        <v>560</v>
      </c>
      <c r="B706" s="861"/>
      <c r="C706" s="862"/>
      <c r="D706" s="863"/>
      <c r="E706" s="864"/>
    </row>
    <row r="707" spans="1:5" ht="24" hidden="1" customHeight="1" thickBot="1" x14ac:dyDescent="0.4">
      <c r="A707" s="1687" t="s">
        <v>560</v>
      </c>
      <c r="B707" s="861"/>
      <c r="C707" s="862"/>
      <c r="D707" s="868"/>
      <c r="E707" s="869"/>
    </row>
    <row r="708" spans="1:5" ht="24" hidden="1" customHeight="1" thickBot="1" x14ac:dyDescent="0.4">
      <c r="A708" s="1687" t="s">
        <v>560</v>
      </c>
      <c r="B708" s="861"/>
      <c r="C708" s="862"/>
      <c r="D708" s="863"/>
      <c r="E708" s="864"/>
    </row>
    <row r="709" spans="1:5" ht="24" hidden="1" customHeight="1" thickBot="1" x14ac:dyDescent="0.45">
      <c r="A709" s="1692" t="s">
        <v>0</v>
      </c>
      <c r="B709" s="861"/>
      <c r="C709" s="862"/>
      <c r="D709" s="868"/>
      <c r="E709" s="869"/>
    </row>
    <row r="710" spans="1:5" ht="24" hidden="1" customHeight="1" thickBot="1" x14ac:dyDescent="0.45">
      <c r="A710" s="1692" t="s">
        <v>563</v>
      </c>
      <c r="B710" s="882"/>
      <c r="C710" s="858"/>
      <c r="D710" s="871"/>
      <c r="E710" s="864"/>
    </row>
    <row r="711" spans="1:5" ht="24" hidden="1" customHeight="1" thickBot="1" x14ac:dyDescent="0.45">
      <c r="A711" s="1638" t="s">
        <v>0</v>
      </c>
      <c r="B711" s="861"/>
      <c r="C711" s="862"/>
      <c r="D711" s="868"/>
      <c r="E711" s="869"/>
    </row>
    <row r="712" spans="1:5" ht="24" hidden="1" customHeight="1" thickBot="1" x14ac:dyDescent="0.45">
      <c r="A712" s="1640" t="s">
        <v>56</v>
      </c>
      <c r="B712" s="861"/>
      <c r="C712" s="862"/>
      <c r="D712" s="863"/>
      <c r="E712" s="864"/>
    </row>
    <row r="713" spans="1:5" ht="24" hidden="1" customHeight="1" thickBot="1" x14ac:dyDescent="0.5">
      <c r="A713" s="1644" t="s">
        <v>55</v>
      </c>
      <c r="B713" s="866"/>
      <c r="C713" s="867"/>
      <c r="D713" s="868"/>
      <c r="E713" s="869"/>
    </row>
    <row r="714" spans="1:5" ht="24" hidden="1" customHeight="1" thickBot="1" x14ac:dyDescent="0.5">
      <c r="A714" s="1644" t="s">
        <v>54</v>
      </c>
      <c r="B714" s="870"/>
      <c r="C714" s="858"/>
      <c r="D714" s="871"/>
      <c r="E714" s="864"/>
    </row>
    <row r="715" spans="1:5" ht="24" hidden="1" customHeight="1" thickBot="1" x14ac:dyDescent="0.5">
      <c r="A715" s="1644" t="s">
        <v>52</v>
      </c>
      <c r="B715" s="861"/>
      <c r="C715" s="862"/>
      <c r="D715" s="868"/>
      <c r="E715" s="869"/>
    </row>
    <row r="716" spans="1:5" ht="26.25" hidden="1" customHeight="1" thickBot="1" x14ac:dyDescent="0.5">
      <c r="A716" s="1631" t="s">
        <v>1</v>
      </c>
      <c r="B716" s="889"/>
      <c r="C716" s="890"/>
      <c r="D716" s="891"/>
      <c r="E716" s="892"/>
    </row>
    <row r="717" spans="1:5" ht="26.25" hidden="1" customHeight="1" x14ac:dyDescent="0.4">
      <c r="A717" s="1638" t="s">
        <v>0</v>
      </c>
      <c r="B717" s="473">
        <f>C717*$B$14</f>
        <v>0</v>
      </c>
      <c r="C717" s="690"/>
      <c r="D717" s="691"/>
      <c r="E717" s="894"/>
    </row>
    <row r="718" spans="1:5" ht="26.25" hidden="1" customHeight="1" x14ac:dyDescent="0.4">
      <c r="A718" s="1640" t="s">
        <v>50</v>
      </c>
      <c r="B718" s="895">
        <f>C718*$B$14</f>
        <v>0</v>
      </c>
      <c r="C718" s="696"/>
      <c r="D718" s="518"/>
      <c r="E718" s="896"/>
    </row>
    <row r="719" spans="1:5" ht="26.25" hidden="1" customHeight="1" thickBot="1" x14ac:dyDescent="0.5">
      <c r="A719" s="1644" t="s">
        <v>49</v>
      </c>
      <c r="B719" s="897">
        <f>SUM(B717:B718)</f>
        <v>0</v>
      </c>
      <c r="C719" s="688"/>
      <c r="D719" s="573"/>
      <c r="E719" s="574"/>
    </row>
    <row r="720" spans="1:5" ht="52.5" hidden="1" customHeight="1" x14ac:dyDescent="0.45">
      <c r="A720" s="1631" t="s">
        <v>1</v>
      </c>
      <c r="B720" s="473">
        <f>C720*$B$14</f>
        <v>0</v>
      </c>
      <c r="C720" s="695"/>
      <c r="D720" s="516"/>
      <c r="E720" s="899"/>
    </row>
    <row r="721" spans="1:5" ht="26.25" hidden="1" customHeight="1" x14ac:dyDescent="0.4">
      <c r="A721" s="1638" t="s">
        <v>0</v>
      </c>
      <c r="B721" s="895">
        <f>C721*$B$14</f>
        <v>0</v>
      </c>
      <c r="C721" s="696"/>
      <c r="D721" s="518"/>
      <c r="E721" s="896"/>
    </row>
    <row r="722" spans="1:5" ht="26.25" hidden="1" customHeight="1" thickBot="1" x14ac:dyDescent="0.5">
      <c r="A722" s="1644" t="s">
        <v>48</v>
      </c>
      <c r="B722" s="897">
        <f>SUM(B720:B721)</f>
        <v>0</v>
      </c>
      <c r="C722" s="688"/>
      <c r="D722" s="573"/>
      <c r="E722" s="574"/>
    </row>
    <row r="723" spans="1:5" ht="52.5" hidden="1" customHeight="1" x14ac:dyDescent="0.45">
      <c r="A723" s="1631" t="s">
        <v>1</v>
      </c>
      <c r="B723" s="473">
        <f>C723*$B$14</f>
        <v>0</v>
      </c>
      <c r="C723" s="690"/>
      <c r="D723" s="691"/>
      <c r="E723" s="894"/>
    </row>
    <row r="724" spans="1:5" ht="26.25" hidden="1" customHeight="1" x14ac:dyDescent="0.4">
      <c r="A724" s="1638" t="s">
        <v>0</v>
      </c>
      <c r="B724" s="895">
        <f>C724*$B$14</f>
        <v>0</v>
      </c>
      <c r="C724" s="696"/>
      <c r="D724" s="518"/>
      <c r="E724" s="896"/>
    </row>
    <row r="725" spans="1:5" ht="26.25" hidden="1" customHeight="1" thickBot="1" x14ac:dyDescent="0.5">
      <c r="A725" s="1657" t="s">
        <v>47</v>
      </c>
      <c r="B725" s="897">
        <f>SUM(B723:B724)</f>
        <v>0</v>
      </c>
      <c r="C725" s="688"/>
      <c r="D725" s="573"/>
      <c r="E725" s="574"/>
    </row>
    <row r="726" spans="1:5" ht="52.5" hidden="1" customHeight="1" x14ac:dyDescent="0.45">
      <c r="A726" s="1660" t="s">
        <v>1</v>
      </c>
      <c r="B726" s="473">
        <f>C726*$B$14</f>
        <v>0</v>
      </c>
      <c r="C726" s="695"/>
      <c r="D726" s="516"/>
      <c r="E726" s="899"/>
    </row>
    <row r="727" spans="1:5" ht="26.25" hidden="1" customHeight="1" x14ac:dyDescent="0.4">
      <c r="A727" s="1663" t="s">
        <v>0</v>
      </c>
      <c r="B727" s="895">
        <f>C727*$B$14</f>
        <v>0</v>
      </c>
      <c r="C727" s="696"/>
      <c r="D727" s="518"/>
      <c r="E727" s="896"/>
    </row>
    <row r="728" spans="1:5" ht="26.25" hidden="1" customHeight="1" thickBot="1" x14ac:dyDescent="0.5">
      <c r="A728" s="1666" t="s">
        <v>46</v>
      </c>
      <c r="B728" s="897">
        <f>SUM(B726:B727)</f>
        <v>0</v>
      </c>
      <c r="C728" s="688"/>
      <c r="D728" s="573"/>
      <c r="E728" s="574"/>
    </row>
    <row r="729" spans="1:5" ht="26.25" hidden="1" customHeight="1" x14ac:dyDescent="0.45">
      <c r="A729" s="1660" t="s">
        <v>1</v>
      </c>
      <c r="B729" s="473">
        <f>C729*$B$14</f>
        <v>0</v>
      </c>
      <c r="C729" s="690"/>
      <c r="D729" s="691"/>
      <c r="E729" s="894"/>
    </row>
    <row r="730" spans="1:5" ht="26.25" hidden="1" customHeight="1" x14ac:dyDescent="0.4">
      <c r="A730" s="1663" t="s">
        <v>0</v>
      </c>
      <c r="B730" s="895">
        <f>C730*$B$14</f>
        <v>0</v>
      </c>
      <c r="C730" s="696"/>
      <c r="D730" s="518"/>
      <c r="E730" s="896"/>
    </row>
    <row r="731" spans="1:5" ht="26.25" hidden="1" customHeight="1" thickBot="1" x14ac:dyDescent="0.5">
      <c r="A731" s="1667" t="s">
        <v>45</v>
      </c>
      <c r="B731" s="897">
        <f>SUM(B729:B730)</f>
        <v>0</v>
      </c>
      <c r="C731" s="688"/>
      <c r="D731" s="573"/>
      <c r="E731" s="574"/>
    </row>
    <row r="732" spans="1:5" ht="52.5" hidden="1" customHeight="1" x14ac:dyDescent="0.45">
      <c r="A732" s="1671" t="s">
        <v>1</v>
      </c>
      <c r="B732" s="473">
        <f>C732*$B$14</f>
        <v>0</v>
      </c>
      <c r="C732" s="695"/>
      <c r="D732" s="516"/>
      <c r="E732" s="899"/>
    </row>
    <row r="733" spans="1:5" ht="26.25" hidden="1" customHeight="1" x14ac:dyDescent="0.4">
      <c r="A733" s="1673" t="s">
        <v>0</v>
      </c>
      <c r="B733" s="895">
        <f>C733*$B$14</f>
        <v>0</v>
      </c>
      <c r="C733" s="696"/>
      <c r="D733" s="518"/>
      <c r="E733" s="896"/>
    </row>
    <row r="734" spans="1:5" ht="26.25" hidden="1" customHeight="1" thickBot="1" x14ac:dyDescent="0.45">
      <c r="A734" s="1677" t="s">
        <v>44</v>
      </c>
      <c r="B734" s="897">
        <f>SUM(B732:B733)</f>
        <v>0</v>
      </c>
      <c r="C734" s="688"/>
      <c r="D734" s="573"/>
      <c r="E734" s="574"/>
    </row>
    <row r="735" spans="1:5" ht="26.25" hidden="1" customHeight="1" x14ac:dyDescent="0.4">
      <c r="A735" s="1678" t="s">
        <v>43</v>
      </c>
      <c r="B735" s="473">
        <f>C735*$B$14</f>
        <v>0</v>
      </c>
      <c r="C735" s="690"/>
      <c r="D735" s="691"/>
      <c r="E735" s="894"/>
    </row>
    <row r="736" spans="1:5" ht="26.25" hidden="1" customHeight="1" x14ac:dyDescent="0.4">
      <c r="A736" s="1682" t="s">
        <v>1</v>
      </c>
      <c r="B736" s="895">
        <f>C736*$B$14</f>
        <v>0</v>
      </c>
      <c r="C736" s="696"/>
      <c r="D736" s="518"/>
      <c r="E736" s="896"/>
    </row>
    <row r="737" spans="1:6" ht="26.25" hidden="1" customHeight="1" thickBot="1" x14ac:dyDescent="0.4">
      <c r="A737" s="1684" t="s">
        <v>0</v>
      </c>
      <c r="B737" s="897">
        <f>SUM(B735:B736)</f>
        <v>0</v>
      </c>
      <c r="C737" s="688"/>
      <c r="D737" s="573"/>
      <c r="E737" s="574"/>
    </row>
    <row r="738" spans="1:6" ht="26.25" hidden="1" customHeight="1" x14ac:dyDescent="0.35">
      <c r="A738" s="1687">
        <f>'[6]ПР ИРТ'!I184</f>
        <v>0</v>
      </c>
      <c r="B738" s="473">
        <f>C738*$B$14</f>
        <v>0</v>
      </c>
      <c r="C738" s="690"/>
      <c r="D738" s="691"/>
      <c r="E738" s="894"/>
    </row>
    <row r="739" spans="1:6" ht="26.25" hidden="1" customHeight="1" x14ac:dyDescent="0.4">
      <c r="A739" s="1687" t="s">
        <v>560</v>
      </c>
      <c r="B739" s="895">
        <f>C739*$B$14</f>
        <v>0</v>
      </c>
      <c r="C739" s="696"/>
      <c r="D739" s="518"/>
      <c r="E739" s="896"/>
    </row>
    <row r="740" spans="1:6" ht="26.25" hidden="1" customHeight="1" thickBot="1" x14ac:dyDescent="0.4">
      <c r="A740" s="1687" t="s">
        <v>560</v>
      </c>
      <c r="B740" s="897">
        <f>SUM(B738:B739)</f>
        <v>0</v>
      </c>
      <c r="C740" s="688"/>
      <c r="D740" s="573"/>
      <c r="E740" s="574"/>
    </row>
    <row r="741" spans="1:6" ht="0.75" customHeight="1" thickBot="1" x14ac:dyDescent="0.45">
      <c r="A741" s="1687" t="s">
        <v>560</v>
      </c>
      <c r="B741" s="903"/>
      <c r="C741" s="904"/>
      <c r="D741" s="905"/>
      <c r="E741" s="906"/>
    </row>
    <row r="742" spans="1:6" ht="23.25" hidden="1" customHeight="1" x14ac:dyDescent="0.4">
      <c r="A742" s="1687" t="s">
        <v>560</v>
      </c>
      <c r="B742" s="908"/>
      <c r="C742" s="909"/>
      <c r="D742" s="910"/>
      <c r="E742" s="911"/>
    </row>
    <row r="743" spans="1:6" ht="24" hidden="1" customHeight="1" thickBot="1" x14ac:dyDescent="0.45">
      <c r="A743" s="1692" t="s">
        <v>0</v>
      </c>
      <c r="B743" s="713"/>
      <c r="C743" s="1730"/>
      <c r="D743" s="1731"/>
      <c r="E743" s="1732"/>
    </row>
    <row r="744" spans="1:6" ht="30.75" thickBot="1" x14ac:dyDescent="0.45">
      <c r="A744" s="1692" t="s">
        <v>563</v>
      </c>
      <c r="C744" s="1733"/>
      <c r="D744" s="1734"/>
      <c r="E744" s="1735"/>
      <c r="F744" s="1718"/>
    </row>
    <row r="745" spans="1:6" ht="93" thickBot="1" x14ac:dyDescent="0.5">
      <c r="A745" s="1628" t="s">
        <v>564</v>
      </c>
      <c r="C745" s="1625">
        <v>324.45</v>
      </c>
      <c r="D745" s="105"/>
      <c r="E745" s="1630"/>
      <c r="F745" s="1630"/>
    </row>
    <row r="746" spans="1:6" ht="31.5" thickBot="1" x14ac:dyDescent="0.5">
      <c r="A746" s="1631" t="s">
        <v>1</v>
      </c>
      <c r="C746" s="1625">
        <v>70.78</v>
      </c>
      <c r="D746" s="104">
        <f>E746</f>
        <v>4.0827999999999998</v>
      </c>
      <c r="E746" s="1630">
        <v>4.0827999999999998</v>
      </c>
      <c r="F746" s="1630"/>
    </row>
    <row r="747" spans="1:6" ht="30.75" thickBot="1" x14ac:dyDescent="0.45">
      <c r="A747" s="1638" t="s">
        <v>0</v>
      </c>
      <c r="C747" s="1629">
        <f>C745+C746</f>
        <v>395.23</v>
      </c>
      <c r="D747" s="1736">
        <f>D746</f>
        <v>4.0827999999999998</v>
      </c>
      <c r="E747" s="1630"/>
      <c r="F747" s="1630"/>
    </row>
    <row r="748" spans="1:6" ht="30.75" thickBot="1" x14ac:dyDescent="0.45">
      <c r="A748" s="1692" t="s">
        <v>563</v>
      </c>
      <c r="C748" s="1625"/>
      <c r="D748" s="105"/>
      <c r="E748" s="1630"/>
      <c r="F748" s="1630"/>
    </row>
    <row r="749" spans="1:6" ht="68.25" customHeight="1" thickBot="1" x14ac:dyDescent="0.5">
      <c r="A749" s="1628" t="s">
        <v>565</v>
      </c>
      <c r="C749" s="1625">
        <v>376.77</v>
      </c>
      <c r="D749" s="105"/>
      <c r="E749" s="1630"/>
      <c r="F749" s="1630"/>
    </row>
    <row r="750" spans="1:6" ht="31.5" thickBot="1" x14ac:dyDescent="0.5">
      <c r="A750" s="1631" t="s">
        <v>1</v>
      </c>
      <c r="C750" s="1625">
        <v>42.7</v>
      </c>
      <c r="D750" s="104">
        <f>E750-0.01</f>
        <v>3.8450000000000002</v>
      </c>
      <c r="E750" s="1630">
        <v>3.855</v>
      </c>
      <c r="F750" s="1630"/>
    </row>
    <row r="751" spans="1:6" ht="30.75" thickBot="1" x14ac:dyDescent="0.45">
      <c r="A751" s="1638" t="s">
        <v>0</v>
      </c>
      <c r="C751" s="1629">
        <f>C749+C750</f>
        <v>419.46999999999997</v>
      </c>
      <c r="D751" s="1736">
        <f>D750</f>
        <v>3.8450000000000002</v>
      </c>
      <c r="E751" s="1630"/>
      <c r="F751" s="1630"/>
    </row>
    <row r="752" spans="1:6" ht="30.75" thickBot="1" x14ac:dyDescent="0.45">
      <c r="A752" s="1692" t="s">
        <v>563</v>
      </c>
      <c r="C752" s="1625"/>
      <c r="D752" s="105"/>
      <c r="E752" s="1630"/>
      <c r="F752" s="1630"/>
    </row>
    <row r="753" spans="1:6" ht="30.75" thickBot="1" x14ac:dyDescent="0.45">
      <c r="A753" s="1638" t="s">
        <v>0</v>
      </c>
      <c r="C753" s="1625"/>
      <c r="D753" s="105"/>
      <c r="E753" s="1630"/>
      <c r="F753" s="1630"/>
    </row>
    <row r="754" spans="1:6" ht="93" thickBot="1" x14ac:dyDescent="0.5">
      <c r="A754" s="1628" t="s">
        <v>567</v>
      </c>
      <c r="C754" s="1625">
        <v>259.58</v>
      </c>
      <c r="E754" s="1737"/>
      <c r="F754" s="1630"/>
    </row>
    <row r="755" spans="1:6" ht="31.5" thickBot="1" x14ac:dyDescent="0.5">
      <c r="A755" s="1631" t="s">
        <v>1</v>
      </c>
      <c r="C755" s="1625">
        <v>52.75</v>
      </c>
      <c r="D755" s="1736">
        <f>E755</f>
        <v>4.7786999999999997</v>
      </c>
      <c r="E755" s="1630">
        <v>4.7786999999999997</v>
      </c>
      <c r="F755" s="1630"/>
    </row>
    <row r="756" spans="1:6" ht="30.75" thickBot="1" x14ac:dyDescent="0.45">
      <c r="A756" s="1638" t="s">
        <v>0</v>
      </c>
      <c r="C756" s="1625">
        <f>C754+C755</f>
        <v>312.33</v>
      </c>
      <c r="D756" s="1736">
        <f>D755</f>
        <v>4.7786999999999997</v>
      </c>
      <c r="E756" s="1630"/>
      <c r="F756" s="1630"/>
    </row>
    <row r="757" spans="1:6" ht="30.75" thickBot="1" x14ac:dyDescent="0.45">
      <c r="A757" s="1692" t="s">
        <v>563</v>
      </c>
      <c r="C757" s="1625"/>
      <c r="D757" s="105"/>
      <c r="E757" s="1630"/>
      <c r="F757" s="1630"/>
    </row>
    <row r="758" spans="1:6" ht="54" customHeight="1" thickBot="1" x14ac:dyDescent="0.5">
      <c r="A758" s="1628" t="str">
        <f>'[6]белорусы 01.07.23'!A587</f>
        <v>Лапароскопическая герниопластика (пупочная грыжа)</v>
      </c>
      <c r="C758" s="1625">
        <v>493.98</v>
      </c>
      <c r="D758" s="105"/>
      <c r="E758" s="1630"/>
      <c r="F758" s="1630"/>
    </row>
    <row r="759" spans="1:6" ht="31.5" thickBot="1" x14ac:dyDescent="0.5">
      <c r="A759" s="1631" t="s">
        <v>1</v>
      </c>
      <c r="C759" s="1625">
        <v>33.229999999999997</v>
      </c>
      <c r="D759" s="1736">
        <f>E759</f>
        <v>3.0137</v>
      </c>
      <c r="E759" s="1630">
        <v>3.0137</v>
      </c>
      <c r="F759" s="1630"/>
    </row>
    <row r="760" spans="1:6" ht="30.75" thickBot="1" x14ac:dyDescent="0.45">
      <c r="A760" s="1705" t="s">
        <v>0</v>
      </c>
      <c r="C760" s="1625">
        <f>C758+C759</f>
        <v>527.21</v>
      </c>
      <c r="D760" s="1736">
        <f>D759</f>
        <v>3.0137</v>
      </c>
      <c r="E760" s="1630"/>
      <c r="F760" s="1630"/>
    </row>
    <row r="761" spans="1:6" ht="30.75" thickBot="1" x14ac:dyDescent="0.45">
      <c r="A761" s="1738" t="s">
        <v>563</v>
      </c>
      <c r="C761" s="1625"/>
      <c r="D761" s="105"/>
      <c r="E761" s="1630"/>
      <c r="F761" s="1630"/>
    </row>
    <row r="762" spans="1:6" ht="62.25" thickBot="1" x14ac:dyDescent="0.5">
      <c r="A762" s="1628" t="s">
        <v>569</v>
      </c>
      <c r="B762" s="1698"/>
      <c r="C762" s="1629">
        <v>493.98</v>
      </c>
      <c r="D762" s="103"/>
      <c r="E762" s="1630"/>
      <c r="F762" s="1704"/>
    </row>
    <row r="763" spans="1:6" ht="31.5" thickBot="1" x14ac:dyDescent="0.5">
      <c r="A763" s="1631" t="s">
        <v>1</v>
      </c>
      <c r="B763" s="1698"/>
      <c r="C763" s="1629">
        <v>33.229999999999997</v>
      </c>
      <c r="D763" s="103">
        <f>E763</f>
        <v>3.0137</v>
      </c>
      <c r="E763" s="1630">
        <v>3.0137</v>
      </c>
      <c r="F763" s="1704"/>
    </row>
    <row r="764" spans="1:6" ht="31.5" thickBot="1" x14ac:dyDescent="0.5">
      <c r="A764" s="1638" t="s">
        <v>0</v>
      </c>
      <c r="B764" s="1698"/>
      <c r="C764" s="1629">
        <f>C762+C763</f>
        <v>527.21</v>
      </c>
      <c r="D764" s="1632">
        <f>D763</f>
        <v>3.0137</v>
      </c>
      <c r="E764" s="1630"/>
      <c r="F764" s="1704"/>
    </row>
    <row r="765" spans="1:6" ht="31.5" thickBot="1" x14ac:dyDescent="0.5">
      <c r="A765" s="1692" t="s">
        <v>563</v>
      </c>
      <c r="B765" s="1702"/>
      <c r="C765" s="1634"/>
      <c r="D765" s="1703"/>
      <c r="E765" s="1636"/>
      <c r="F765" s="1704"/>
    </row>
    <row r="766" spans="1:6" ht="62.25" thickBot="1" x14ac:dyDescent="0.5">
      <c r="A766" s="1628" t="s">
        <v>570</v>
      </c>
      <c r="B766" s="1698"/>
      <c r="C766" s="1629">
        <v>493.98</v>
      </c>
      <c r="D766" s="103"/>
      <c r="E766" s="1630"/>
      <c r="F766" s="1704"/>
    </row>
    <row r="767" spans="1:6" ht="31.5" thickBot="1" x14ac:dyDescent="0.5">
      <c r="A767" s="1631" t="s">
        <v>1</v>
      </c>
      <c r="B767" s="1698"/>
      <c r="C767" s="1629">
        <v>33.229999999999997</v>
      </c>
      <c r="D767" s="103">
        <f>E767</f>
        <v>3.0137</v>
      </c>
      <c r="E767" s="1630">
        <v>3.0137</v>
      </c>
      <c r="F767" s="1704"/>
    </row>
    <row r="768" spans="1:6" ht="31.5" thickBot="1" x14ac:dyDescent="0.5">
      <c r="A768" s="1705" t="s">
        <v>0</v>
      </c>
      <c r="B768" s="1702"/>
      <c r="C768" s="1706">
        <f>C766+C767</f>
        <v>527.21</v>
      </c>
      <c r="D768" s="1703">
        <f>D767</f>
        <v>3.0137</v>
      </c>
      <c r="E768" s="1626"/>
      <c r="F768" s="1707"/>
    </row>
    <row r="769" spans="1:8" ht="31.5" thickBot="1" x14ac:dyDescent="0.5">
      <c r="A769" s="1708" t="s">
        <v>563</v>
      </c>
      <c r="B769" s="1709"/>
      <c r="C769" s="1629"/>
      <c r="D769" s="1632"/>
      <c r="E769" s="1630"/>
      <c r="F769" s="1704"/>
    </row>
    <row r="770" spans="1:8" ht="62.25" thickBot="1" x14ac:dyDescent="0.5">
      <c r="A770" s="1628" t="s">
        <v>571</v>
      </c>
      <c r="B770" s="1698"/>
      <c r="C770" s="1629">
        <v>493.98</v>
      </c>
      <c r="D770" s="103"/>
      <c r="E770" s="1630"/>
      <c r="F770" s="1704"/>
    </row>
    <row r="771" spans="1:8" ht="31.5" thickBot="1" x14ac:dyDescent="0.5">
      <c r="A771" s="1631" t="s">
        <v>1</v>
      </c>
      <c r="B771" s="1698"/>
      <c r="C771" s="1629">
        <v>105.52</v>
      </c>
      <c r="D771" s="103">
        <f>E771</f>
        <v>9.5855999999999995</v>
      </c>
      <c r="E771" s="1630">
        <v>9.5855999999999995</v>
      </c>
      <c r="F771" s="1704"/>
    </row>
    <row r="772" spans="1:8" ht="31.5" thickBot="1" x14ac:dyDescent="0.5">
      <c r="A772" s="1705" t="s">
        <v>0</v>
      </c>
      <c r="B772" s="1702"/>
      <c r="C772" s="1706">
        <f>C770+C771</f>
        <v>599.5</v>
      </c>
      <c r="D772" s="1703">
        <f>D771</f>
        <v>9.5855999999999995</v>
      </c>
      <c r="E772" s="1626"/>
      <c r="F772" s="1707"/>
      <c r="G772" s="1739"/>
      <c r="H772" s="1739"/>
    </row>
    <row r="773" spans="1:8" ht="31.5" thickBot="1" x14ac:dyDescent="0.5">
      <c r="A773" s="1708" t="s">
        <v>563</v>
      </c>
      <c r="B773" s="1709"/>
      <c r="C773" s="1629"/>
      <c r="D773" s="1632"/>
      <c r="E773" s="1630"/>
      <c r="F773" s="1704"/>
      <c r="G773" s="1739"/>
      <c r="H773" s="1739"/>
    </row>
    <row r="774" spans="1:8" ht="42.75" customHeight="1" x14ac:dyDescent="0.3">
      <c r="A774" s="1740" t="str">
        <f>'[6]белорусы 01.07.23'!A604</f>
        <v>Примечание:</v>
      </c>
      <c r="B774" s="1740"/>
      <c r="C774" s="1741"/>
      <c r="D774" s="1742"/>
      <c r="E774" s="1742"/>
      <c r="F774" s="1742"/>
      <c r="G774" s="1739"/>
      <c r="H774" s="1739"/>
    </row>
    <row r="775" spans="1:8" x14ac:dyDescent="0.35">
      <c r="A775" s="1740" t="str">
        <f>'[6]белорусы 01.07.23'!A605</f>
        <v>тариф и медикаменты расчитаны без учета стоимости сетчатого импланта, который оплачивается пациентом</v>
      </c>
      <c r="B775" s="1743"/>
      <c r="C775" s="1741"/>
    </row>
    <row r="776" spans="1:8" x14ac:dyDescent="0.35">
      <c r="A776" s="1740" t="str">
        <f>'[6]белорусы 01.07.23'!A606</f>
        <v xml:space="preserve"> дополнительно в установленном законодательством порядке</v>
      </c>
      <c r="B776" s="1743"/>
      <c r="C776" s="1741"/>
    </row>
  </sheetData>
  <mergeCells count="7">
    <mergeCell ref="A8:D8"/>
    <mergeCell ref="A9:D9"/>
    <mergeCell ref="A10:D10"/>
    <mergeCell ref="A12:A13"/>
    <mergeCell ref="B12:B13"/>
    <mergeCell ref="C12:C13"/>
    <mergeCell ref="D12:D13"/>
  </mergeCells>
  <printOptions horizontalCentered="1"/>
  <pageMargins left="0" right="0" top="0.39370078740157483" bottom="0.19685039370078741" header="0" footer="0"/>
  <pageSetup paperSize="9" scale="79" orientation="portrait" horizontalDpi="120" verticalDpi="144" r:id="rId1"/>
  <headerFooter alignWithMargins="0"/>
  <rowBreaks count="15" manualBreakCount="15">
    <brk id="41" max="2" man="1"/>
    <brk id="87" max="2" man="1"/>
    <brk id="134" max="2" man="1"/>
    <brk id="176" max="2" man="1"/>
    <brk id="226" max="2" man="1"/>
    <brk id="268" max="2" man="1"/>
    <brk id="312" max="2" man="1"/>
    <brk id="419" max="2" man="1"/>
    <brk id="476" max="2" man="1"/>
    <brk id="518" max="2" man="1"/>
    <brk id="543" max="2" man="1"/>
    <brk id="585" max="2" man="1"/>
    <brk id="627" max="2" man="1"/>
    <brk id="676" max="2" man="1"/>
    <brk id="715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13A60-D6F1-4EAC-906A-7320A4B703A5}">
  <sheetPr>
    <tabColor theme="0" tint="-0.34998626667073579"/>
    <pageSetUpPr fitToPage="1"/>
  </sheetPr>
  <dimension ref="A1:M659"/>
  <sheetViews>
    <sheetView topLeftCell="A592" zoomScale="60" zoomScaleNormal="60" workbookViewId="0">
      <selection activeCell="K574" sqref="K574"/>
    </sheetView>
  </sheetViews>
  <sheetFormatPr defaultRowHeight="19.5" x14ac:dyDescent="0.35"/>
  <cols>
    <col min="1" max="1" width="98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98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98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98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98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98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98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98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98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98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98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98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98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98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98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98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98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98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98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98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98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98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98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98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98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98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98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98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98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98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98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98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98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98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98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98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98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98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98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98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98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98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98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98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98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98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98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98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98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98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98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98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98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98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98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98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98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98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98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98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98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98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98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98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555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556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557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35.2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272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558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515">
        <v>3</v>
      </c>
      <c r="E15"/>
      <c r="F15"/>
      <c r="G15" s="263"/>
    </row>
    <row r="16" spans="1:8" ht="43.5" hidden="1" customHeight="1" thickBot="1" x14ac:dyDescent="0.4">
      <c r="A16" s="262" t="s">
        <v>559</v>
      </c>
      <c r="B16" s="261"/>
      <c r="C16" s="1516"/>
      <c r="D16" s="11"/>
      <c r="E16" s="1517"/>
      <c r="F16" s="1517"/>
      <c r="G16" s="11"/>
      <c r="H16" s="257">
        <v>1</v>
      </c>
    </row>
    <row r="17" spans="1:7" ht="31.5" hidden="1" customHeight="1" x14ac:dyDescent="0.4">
      <c r="A17" s="248" t="s">
        <v>263</v>
      </c>
      <c r="B17" s="249">
        <f>C17*$B$15</f>
        <v>84600.000000000015</v>
      </c>
      <c r="C17" s="1518">
        <v>8.4600000000000009</v>
      </c>
      <c r="D17" s="1519"/>
      <c r="E17" s="1520"/>
      <c r="F17" s="1521"/>
      <c r="G17" s="119"/>
    </row>
    <row r="18" spans="1:7" ht="24" hidden="1" thickBot="1" x14ac:dyDescent="0.4">
      <c r="A18" s="246" t="s">
        <v>1</v>
      </c>
      <c r="B18" s="256"/>
      <c r="C18" s="1522"/>
      <c r="D18" s="1523"/>
      <c r="E18" s="1520"/>
      <c r="F18" s="1521"/>
      <c r="G18" s="119"/>
    </row>
    <row r="19" spans="1:7" ht="26.25" hidden="1" customHeight="1" x14ac:dyDescent="0.4">
      <c r="A19" s="250" t="s">
        <v>262</v>
      </c>
      <c r="B19" s="249">
        <f>C19*$B$15</f>
        <v>81199.999999999985</v>
      </c>
      <c r="C19" s="1524">
        <v>8.1199999999999992</v>
      </c>
      <c r="D19" s="122"/>
      <c r="E19" s="1520"/>
      <c r="F19" s="1521"/>
      <c r="G19" s="119"/>
    </row>
    <row r="20" spans="1:7" ht="24" hidden="1" thickBot="1" x14ac:dyDescent="0.4">
      <c r="A20" s="255" t="s">
        <v>1</v>
      </c>
      <c r="B20" s="254"/>
      <c r="C20" s="1522"/>
      <c r="D20" s="1525"/>
      <c r="E20" s="1520"/>
      <c r="F20" s="1521"/>
      <c r="G20" s="119"/>
    </row>
    <row r="21" spans="1:7" ht="27.75" hidden="1" customHeight="1" x14ac:dyDescent="0.4">
      <c r="A21" s="248" t="s">
        <v>261</v>
      </c>
      <c r="B21" s="249">
        <f>C21*$B$15</f>
        <v>89900</v>
      </c>
      <c r="C21" s="1524">
        <v>8.99</v>
      </c>
      <c r="D21" s="1519"/>
      <c r="E21" s="1520"/>
      <c r="F21" s="1521"/>
      <c r="G21" s="119"/>
    </row>
    <row r="22" spans="1:7" ht="30" hidden="1" customHeight="1" thickBot="1" x14ac:dyDescent="0.4">
      <c r="A22" s="246" t="s">
        <v>1</v>
      </c>
      <c r="B22" s="252" t="s">
        <v>260</v>
      </c>
      <c r="C22" s="1522"/>
      <c r="D22" s="1523"/>
      <c r="E22" s="1520"/>
      <c r="F22" s="1521"/>
      <c r="G22" s="119"/>
    </row>
    <row r="23" spans="1:7" ht="30" hidden="1" customHeight="1" x14ac:dyDescent="0.4">
      <c r="A23" s="250" t="s">
        <v>259</v>
      </c>
      <c r="B23" s="249">
        <f>C23*$B$15</f>
        <v>13899.999999999998</v>
      </c>
      <c r="C23" s="1522">
        <f>1.39</f>
        <v>1.39</v>
      </c>
      <c r="D23" s="1526">
        <f>C23/1.2*0.2</f>
        <v>0.23166666666666666</v>
      </c>
      <c r="E23" s="1527"/>
      <c r="F23" s="1528"/>
      <c r="G23" s="238"/>
    </row>
    <row r="24" spans="1:7" ht="30" hidden="1" customHeight="1" x14ac:dyDescent="0.4">
      <c r="A24" s="242" t="s">
        <v>258</v>
      </c>
      <c r="B24" s="244">
        <f t="shared" ref="B24:B34" si="0">C24*$B$15</f>
        <v>19700</v>
      </c>
      <c r="C24" s="1522">
        <f>1.97</f>
        <v>1.97</v>
      </c>
      <c r="D24" s="1526">
        <f t="shared" ref="D24:D30" si="1">C24/1.2*0.2</f>
        <v>0.32833333333333337</v>
      </c>
      <c r="E24" s="1527"/>
      <c r="F24" s="1528"/>
      <c r="G24" s="238"/>
    </row>
    <row r="25" spans="1:7" ht="20.100000000000001" hidden="1" customHeight="1" x14ac:dyDescent="0.4">
      <c r="A25" s="242" t="s">
        <v>257</v>
      </c>
      <c r="B25" s="244">
        <f t="shared" si="0"/>
        <v>0</v>
      </c>
      <c r="C25" s="1522"/>
      <c r="D25" s="1526">
        <f t="shared" si="1"/>
        <v>0</v>
      </c>
      <c r="E25" s="1527"/>
      <c r="F25" s="1528"/>
      <c r="G25" s="238"/>
    </row>
    <row r="26" spans="1:7" ht="30" hidden="1" customHeight="1" x14ac:dyDescent="0.4">
      <c r="A26" s="242" t="s">
        <v>256</v>
      </c>
      <c r="B26" s="244">
        <f t="shared" si="0"/>
        <v>14400</v>
      </c>
      <c r="C26" s="1522">
        <f>1.44</f>
        <v>1.44</v>
      </c>
      <c r="D26" s="1526">
        <f t="shared" si="1"/>
        <v>0.24</v>
      </c>
      <c r="E26" s="1527"/>
      <c r="F26" s="1528"/>
      <c r="G26" s="238"/>
    </row>
    <row r="27" spans="1:7" ht="30" hidden="1" customHeight="1" x14ac:dyDescent="0.4">
      <c r="A27" s="242" t="s">
        <v>255</v>
      </c>
      <c r="B27" s="244">
        <f t="shared" si="0"/>
        <v>14600</v>
      </c>
      <c r="C27" s="1522">
        <f>1.46</f>
        <v>1.46</v>
      </c>
      <c r="D27" s="1526">
        <f t="shared" si="1"/>
        <v>0.24333333333333337</v>
      </c>
      <c r="E27" s="1527"/>
      <c r="F27" s="1528"/>
      <c r="G27" s="238"/>
    </row>
    <row r="28" spans="1:7" ht="31.5" hidden="1" customHeight="1" x14ac:dyDescent="0.4">
      <c r="A28" s="242" t="s">
        <v>253</v>
      </c>
      <c r="B28" s="244">
        <f t="shared" si="0"/>
        <v>21000</v>
      </c>
      <c r="C28" s="1522">
        <v>2.1</v>
      </c>
      <c r="D28" s="1526">
        <f>C28/1.2*0.2</f>
        <v>0.35000000000000009</v>
      </c>
      <c r="E28" s="1527"/>
      <c r="F28" s="1528"/>
      <c r="G28" s="238"/>
    </row>
    <row r="29" spans="1:7" ht="26.25" hidden="1" customHeight="1" x14ac:dyDescent="0.4">
      <c r="A29" s="242" t="s">
        <v>252</v>
      </c>
      <c r="B29" s="244">
        <f t="shared" si="0"/>
        <v>21100</v>
      </c>
      <c r="C29" s="1522">
        <v>2.11</v>
      </c>
      <c r="D29" s="1526">
        <f t="shared" si="1"/>
        <v>0.35166666666666668</v>
      </c>
      <c r="E29" s="1527"/>
      <c r="F29" s="1528"/>
      <c r="G29" s="238"/>
    </row>
    <row r="30" spans="1:7" ht="20.100000000000001" hidden="1" customHeight="1" x14ac:dyDescent="0.4">
      <c r="A30" s="242" t="s">
        <v>251</v>
      </c>
      <c r="B30" s="244">
        <f t="shared" si="0"/>
        <v>2056.7375886524819</v>
      </c>
      <c r="C30" s="1522">
        <f>17400/B17</f>
        <v>0.20567375886524819</v>
      </c>
      <c r="D30" s="1526">
        <f t="shared" si="1"/>
        <v>3.4278959810874698E-2</v>
      </c>
      <c r="E30" s="1527"/>
      <c r="F30" s="1528"/>
      <c r="G30" s="238"/>
    </row>
    <row r="31" spans="1:7" ht="30" hidden="1" customHeight="1" x14ac:dyDescent="0.4">
      <c r="A31" s="242" t="s">
        <v>250</v>
      </c>
      <c r="B31" s="244">
        <f t="shared" si="0"/>
        <v>14600</v>
      </c>
      <c r="C31" s="1522">
        <f>1.46</f>
        <v>1.46</v>
      </c>
      <c r="D31" s="1526">
        <f>C31/1.2*0.2</f>
        <v>0.24333333333333337</v>
      </c>
      <c r="E31" s="1527"/>
      <c r="F31" s="1528"/>
      <c r="G31" s="238"/>
    </row>
    <row r="32" spans="1:7" ht="20.100000000000001" hidden="1" customHeight="1" x14ac:dyDescent="0.4">
      <c r="A32" s="242" t="s">
        <v>249</v>
      </c>
      <c r="B32" s="244">
        <f t="shared" si="0"/>
        <v>0</v>
      </c>
      <c r="C32" s="1522"/>
      <c r="D32" s="1526">
        <f>C32/1.2*0.2</f>
        <v>0</v>
      </c>
      <c r="E32" s="1527"/>
      <c r="F32" s="1528"/>
      <c r="G32" s="238"/>
    </row>
    <row r="33" spans="1:7" ht="30" hidden="1" customHeight="1" x14ac:dyDescent="0.4">
      <c r="A33" s="245" t="s">
        <v>248</v>
      </c>
      <c r="B33" s="244">
        <f t="shared" si="0"/>
        <v>19900</v>
      </c>
      <c r="C33" s="1522">
        <f>1.99</f>
        <v>1.99</v>
      </c>
      <c r="D33" s="1526">
        <f>C33/1.2*0.2</f>
        <v>0.33166666666666672</v>
      </c>
      <c r="E33" s="1527"/>
      <c r="F33" s="1528"/>
      <c r="G33" s="238"/>
    </row>
    <row r="34" spans="1:7" ht="26.25" hidden="1" customHeight="1" thickBot="1" x14ac:dyDescent="0.4">
      <c r="A34" s="242" t="s">
        <v>560</v>
      </c>
      <c r="B34" s="243">
        <f t="shared" si="0"/>
        <v>21000</v>
      </c>
      <c r="C34" s="1522">
        <v>2.1</v>
      </c>
      <c r="D34" s="1526">
        <f>C34/1.2*0.2</f>
        <v>0.35000000000000009</v>
      </c>
      <c r="E34" s="1527"/>
      <c r="F34" s="1528"/>
      <c r="G34" s="238"/>
    </row>
    <row r="35" spans="1:7" ht="36.75" hidden="1" customHeight="1" thickBot="1" x14ac:dyDescent="0.4">
      <c r="A35" s="237" t="s">
        <v>242</v>
      </c>
      <c r="B35" s="236"/>
      <c r="C35" s="1529"/>
      <c r="D35" s="1530"/>
      <c r="E35" s="1531"/>
      <c r="F35" s="1532"/>
      <c r="G35" s="212"/>
    </row>
    <row r="36" spans="1:7" ht="28.5" hidden="1" thickBot="1" x14ac:dyDescent="0.45">
      <c r="A36" s="187" t="s">
        <v>241</v>
      </c>
      <c r="B36" s="136">
        <f t="shared" ref="B36:B76" si="2">C36*$B$15</f>
        <v>182300</v>
      </c>
      <c r="C36" s="1533">
        <v>18.23</v>
      </c>
      <c r="D36" s="1534"/>
      <c r="E36" s="1531"/>
      <c r="F36" s="1532"/>
      <c r="G36" s="212"/>
    </row>
    <row r="37" spans="1:7" ht="29.25" hidden="1" customHeight="1" thickBot="1" x14ac:dyDescent="0.45">
      <c r="A37" s="10" t="s">
        <v>1</v>
      </c>
      <c r="B37" s="132">
        <f t="shared" si="2"/>
        <v>1800</v>
      </c>
      <c r="C37" s="1535">
        <f>[6]УЗИ!H41</f>
        <v>0.18</v>
      </c>
      <c r="D37" s="1536">
        <f>[6]УЗИ!I41</f>
        <v>0.01</v>
      </c>
      <c r="E37" s="1537">
        <f>[6]УЗИ!K36</f>
        <v>8.9999999999999993E-3</v>
      </c>
      <c r="F37" s="1538">
        <f>[6]УЗИ!K35</f>
        <v>2.3999999999999998E-3</v>
      </c>
      <c r="G37" s="172"/>
    </row>
    <row r="38" spans="1:7" ht="28.5" hidden="1" thickBot="1" x14ac:dyDescent="0.45">
      <c r="A38" s="7" t="s">
        <v>0</v>
      </c>
      <c r="B38" s="128">
        <f t="shared" si="2"/>
        <v>184100</v>
      </c>
      <c r="C38" s="1539">
        <f>SUM(C36:C37)</f>
        <v>18.41</v>
      </c>
      <c r="D38" s="1540">
        <f>SUM(D36:D37)</f>
        <v>0.01</v>
      </c>
      <c r="E38" s="1541"/>
      <c r="F38" s="1542"/>
      <c r="G38" s="209"/>
    </row>
    <row r="39" spans="1:7" ht="24" hidden="1" customHeight="1" x14ac:dyDescent="0.45">
      <c r="A39" s="187" t="s">
        <v>240</v>
      </c>
      <c r="B39" s="136">
        <f t="shared" si="2"/>
        <v>91199.999999999985</v>
      </c>
      <c r="C39" s="1529">
        <v>9.1199999999999992</v>
      </c>
      <c r="D39" s="1543"/>
      <c r="E39" s="1544"/>
      <c r="F39" s="1545"/>
      <c r="G39" s="230"/>
    </row>
    <row r="40" spans="1:7" ht="30" hidden="1" customHeight="1" x14ac:dyDescent="0.45">
      <c r="A40" s="10" t="s">
        <v>1</v>
      </c>
      <c r="B40" s="152">
        <f t="shared" si="2"/>
        <v>1600</v>
      </c>
      <c r="C40" s="1529">
        <f>[6]УЗИ!H155</f>
        <v>0.16</v>
      </c>
      <c r="D40" s="1546">
        <f>[6]УЗИ!I155</f>
        <v>0.01</v>
      </c>
      <c r="E40" s="1547">
        <f>[6]УЗИ!K150</f>
        <v>8.9999999999999993E-3</v>
      </c>
      <c r="F40" s="1548">
        <f>[6]УЗИ!K149</f>
        <v>2.3999999999999998E-3</v>
      </c>
      <c r="G40" s="232"/>
    </row>
    <row r="41" spans="1:7" ht="33" hidden="1" customHeight="1" thickBot="1" x14ac:dyDescent="0.45">
      <c r="A41" s="7" t="s">
        <v>0</v>
      </c>
      <c r="B41" s="128">
        <f t="shared" si="2"/>
        <v>92800</v>
      </c>
      <c r="C41" s="127">
        <f>SUM(C39:C40)</f>
        <v>9.2799999999999994</v>
      </c>
      <c r="D41" s="1549">
        <f>SUM(D39:D40)</f>
        <v>0.01</v>
      </c>
      <c r="E41" s="1550"/>
      <c r="F41" s="1551"/>
      <c r="G41" s="232"/>
    </row>
    <row r="42" spans="1:7" ht="25.5" hidden="1" customHeight="1" x14ac:dyDescent="0.45">
      <c r="A42" s="187" t="s">
        <v>239</v>
      </c>
      <c r="B42" s="136">
        <f t="shared" si="2"/>
        <v>36500</v>
      </c>
      <c r="C42" s="1533">
        <v>3.65</v>
      </c>
      <c r="D42" s="1543"/>
      <c r="E42" s="1544"/>
      <c r="F42" s="1545"/>
      <c r="G42" s="230"/>
    </row>
    <row r="43" spans="1:7" ht="30.75" hidden="1" customHeight="1" x14ac:dyDescent="0.45">
      <c r="A43" s="10" t="s">
        <v>1</v>
      </c>
      <c r="B43" s="132">
        <f t="shared" si="2"/>
        <v>1400.0000000000002</v>
      </c>
      <c r="C43" s="1533">
        <f>[6]УЗИ!H60</f>
        <v>0.14000000000000001</v>
      </c>
      <c r="D43" s="1536">
        <f>[6]УЗИ!I60</f>
        <v>0.01</v>
      </c>
      <c r="E43" s="121">
        <f>[6]УЗИ!K55</f>
        <v>8.9999999999999993E-3</v>
      </c>
      <c r="F43" s="120">
        <f>[6]УЗИ!K54</f>
        <v>2.3999999999999998E-3</v>
      </c>
      <c r="G43" s="172"/>
    </row>
    <row r="44" spans="1:7" ht="28.5" hidden="1" thickBot="1" x14ac:dyDescent="0.45">
      <c r="A44" s="7" t="s">
        <v>0</v>
      </c>
      <c r="B44" s="128">
        <f t="shared" si="2"/>
        <v>37900</v>
      </c>
      <c r="C44" s="127">
        <f>SUM(C42:C43)</f>
        <v>3.79</v>
      </c>
      <c r="D44" s="1540">
        <f>SUM(D42:D43)</f>
        <v>0.01</v>
      </c>
      <c r="E44" s="1541"/>
      <c r="F44" s="1542"/>
      <c r="G44" s="209"/>
    </row>
    <row r="45" spans="1:7" ht="30.75" hidden="1" customHeight="1" x14ac:dyDescent="0.45">
      <c r="A45" s="187" t="s">
        <v>238</v>
      </c>
      <c r="B45" s="136">
        <f t="shared" si="2"/>
        <v>54800.000000000007</v>
      </c>
      <c r="C45" s="1533">
        <v>5.48</v>
      </c>
      <c r="D45" s="1552"/>
      <c r="E45" s="1553"/>
      <c r="F45" s="1554"/>
      <c r="G45" s="172"/>
    </row>
    <row r="46" spans="1:7" ht="26.25" hidden="1" customHeight="1" x14ac:dyDescent="0.45">
      <c r="A46" s="10" t="s">
        <v>1</v>
      </c>
      <c r="B46" s="132">
        <f t="shared" si="2"/>
        <v>1600</v>
      </c>
      <c r="C46" s="1533">
        <f>[6]УЗИ!H70</f>
        <v>0.16</v>
      </c>
      <c r="D46" s="1536">
        <f>[6]УЗИ!I70</f>
        <v>0.01</v>
      </c>
      <c r="E46" s="1555">
        <f>[6]УЗИ!K65</f>
        <v>8.9999999999999993E-3</v>
      </c>
      <c r="F46" s="1556">
        <f>[6]УЗИ!K64</f>
        <v>2.3999999999999998E-3</v>
      </c>
      <c r="G46" s="172"/>
    </row>
    <row r="47" spans="1:7" ht="28.5" hidden="1" thickBot="1" x14ac:dyDescent="0.45">
      <c r="A47" s="7" t="s">
        <v>0</v>
      </c>
      <c r="B47" s="128">
        <f t="shared" si="2"/>
        <v>56400.000000000007</v>
      </c>
      <c r="C47" s="127">
        <f>SUM(C45:C46)</f>
        <v>5.6400000000000006</v>
      </c>
      <c r="D47" s="1540">
        <f>SUM(D45:D46)</f>
        <v>0.01</v>
      </c>
      <c r="E47" s="1541"/>
      <c r="F47" s="1542"/>
      <c r="G47" s="209"/>
    </row>
    <row r="48" spans="1:7" ht="28.5" hidden="1" thickBot="1" x14ac:dyDescent="0.45">
      <c r="A48" s="187" t="s">
        <v>237</v>
      </c>
      <c r="B48" s="136">
        <f t="shared" si="2"/>
        <v>54800.000000000007</v>
      </c>
      <c r="C48" s="1533">
        <v>5.48</v>
      </c>
      <c r="D48" s="1552"/>
      <c r="E48" s="1557"/>
      <c r="F48" s="1558"/>
      <c r="G48" s="172"/>
    </row>
    <row r="49" spans="1:8" ht="28.5" hidden="1" thickBot="1" x14ac:dyDescent="0.45">
      <c r="A49" s="10" t="s">
        <v>1</v>
      </c>
      <c r="B49" s="132">
        <f t="shared" si="2"/>
        <v>1400.0000000000002</v>
      </c>
      <c r="C49" s="1533">
        <f>[6]УЗИ!H79</f>
        <v>0.14000000000000001</v>
      </c>
      <c r="D49" s="1536">
        <f>[6]УЗИ!I79</f>
        <v>0.01</v>
      </c>
      <c r="E49" s="121">
        <f>[6]УЗИ!K75</f>
        <v>8.9999999999999993E-3</v>
      </c>
      <c r="F49" s="120">
        <f>[6]УЗИ!K74</f>
        <v>2.3999999999999998E-3</v>
      </c>
      <c r="G49" s="172"/>
    </row>
    <row r="50" spans="1:8" ht="28.5" hidden="1" thickBot="1" x14ac:dyDescent="0.45">
      <c r="A50" s="7" t="s">
        <v>0</v>
      </c>
      <c r="B50" s="128">
        <f t="shared" si="2"/>
        <v>56200</v>
      </c>
      <c r="C50" s="127">
        <f>SUM(C48:C49)</f>
        <v>5.62</v>
      </c>
      <c r="D50" s="1540">
        <f>SUM(D48:D49)</f>
        <v>0.01</v>
      </c>
      <c r="E50" s="1559"/>
      <c r="F50" s="1560"/>
      <c r="G50" s="209"/>
    </row>
    <row r="51" spans="1:8" ht="28.5" hidden="1" thickBot="1" x14ac:dyDescent="0.45">
      <c r="A51" s="187" t="s">
        <v>236</v>
      </c>
      <c r="B51" s="154">
        <f t="shared" si="2"/>
        <v>54800.000000000007</v>
      </c>
      <c r="C51" s="1533">
        <v>5.48</v>
      </c>
      <c r="D51" s="1561"/>
      <c r="E51" s="1557"/>
      <c r="F51" s="1558"/>
      <c r="G51" s="172"/>
    </row>
    <row r="52" spans="1:8" ht="30" hidden="1" customHeight="1" x14ac:dyDescent="0.45">
      <c r="A52" s="10" t="s">
        <v>1</v>
      </c>
      <c r="B52" s="132">
        <f t="shared" si="2"/>
        <v>1400.0000000000002</v>
      </c>
      <c r="C52" s="1533">
        <f>[6]УЗИ!H89</f>
        <v>0.14000000000000001</v>
      </c>
      <c r="D52" s="1536">
        <f>[6]УЗИ!I89</f>
        <v>0.01</v>
      </c>
      <c r="E52" s="121">
        <f>[6]УЗИ!K84</f>
        <v>8.9999999999999993E-3</v>
      </c>
      <c r="F52" s="120">
        <f>[6]УЗИ!K83</f>
        <v>2.3999999999999998E-3</v>
      </c>
      <c r="G52" s="172"/>
    </row>
    <row r="53" spans="1:8" ht="28.5" hidden="1" thickBot="1" x14ac:dyDescent="0.45">
      <c r="A53" s="7" t="s">
        <v>0</v>
      </c>
      <c r="B53" s="152">
        <f t="shared" si="2"/>
        <v>56200</v>
      </c>
      <c r="C53" s="127">
        <f>SUM(C51:C52)</f>
        <v>5.62</v>
      </c>
      <c r="D53" s="209">
        <f>SUM(D51:D52)</f>
        <v>0.01</v>
      </c>
      <c r="E53" s="1559"/>
      <c r="F53" s="1560"/>
      <c r="G53" s="209"/>
    </row>
    <row r="54" spans="1:8" ht="51.75" hidden="1" customHeight="1" x14ac:dyDescent="0.45">
      <c r="A54" s="218" t="s">
        <v>235</v>
      </c>
      <c r="B54" s="136">
        <f t="shared" si="2"/>
        <v>109800</v>
      </c>
      <c r="C54" s="1562">
        <v>10.98</v>
      </c>
      <c r="D54" s="1552"/>
      <c r="E54" s="1557"/>
      <c r="F54" s="1558"/>
      <c r="G54" s="172"/>
      <c r="H54" s="12">
        <v>2</v>
      </c>
    </row>
    <row r="55" spans="1:8" ht="34.5" hidden="1" customHeight="1" thickBot="1" x14ac:dyDescent="0.45">
      <c r="A55" s="10" t="s">
        <v>1</v>
      </c>
      <c r="B55" s="128">
        <f t="shared" si="2"/>
        <v>1800</v>
      </c>
      <c r="C55" s="1562">
        <f>[6]УЗИ!H98</f>
        <v>0.18</v>
      </c>
      <c r="D55" s="1563">
        <f>[6]УЗИ!I98</f>
        <v>0.01</v>
      </c>
      <c r="E55" s="121">
        <f>[6]УЗИ!K84</f>
        <v>8.9999999999999993E-3</v>
      </c>
      <c r="F55" s="120">
        <f>[6]УЗИ!K74</f>
        <v>2.3999999999999998E-3</v>
      </c>
      <c r="G55" s="172"/>
    </row>
    <row r="56" spans="1:8" ht="32.25" hidden="1" customHeight="1" thickBot="1" x14ac:dyDescent="0.45">
      <c r="A56" s="7" t="s">
        <v>0</v>
      </c>
      <c r="B56" s="224">
        <f t="shared" si="2"/>
        <v>111600</v>
      </c>
      <c r="C56" s="127">
        <f>SUM(C54:C55)</f>
        <v>11.16</v>
      </c>
      <c r="D56" s="1540">
        <f>SUM(D54:D55)</f>
        <v>0.01</v>
      </c>
      <c r="E56" s="1559"/>
      <c r="F56" s="1560"/>
      <c r="G56" s="209"/>
    </row>
    <row r="57" spans="1:8" ht="30" hidden="1" customHeight="1" x14ac:dyDescent="0.45">
      <c r="A57" s="187" t="s">
        <v>234</v>
      </c>
      <c r="B57" s="136">
        <f t="shared" si="2"/>
        <v>91199.999999999985</v>
      </c>
      <c r="C57" s="1533">
        <v>9.1199999999999992</v>
      </c>
      <c r="D57" s="1552"/>
      <c r="E57" s="1557"/>
      <c r="F57" s="1558"/>
      <c r="G57" s="172"/>
    </row>
    <row r="58" spans="1:8" ht="30.75" hidden="1" customHeight="1" x14ac:dyDescent="0.45">
      <c r="A58" s="10" t="s">
        <v>1</v>
      </c>
      <c r="B58" s="132">
        <f t="shared" si="2"/>
        <v>1600</v>
      </c>
      <c r="C58" s="1533">
        <f>[6]УЗИ!H107</f>
        <v>0.16</v>
      </c>
      <c r="D58" s="1536">
        <f>[6]УЗИ!I107</f>
        <v>0.01</v>
      </c>
      <c r="E58" s="121">
        <f>[6]УЗИ!K94</f>
        <v>8.9999999999999993E-3</v>
      </c>
      <c r="F58" s="120">
        <f>[6]УЗИ!K93</f>
        <v>2.3999999999999998E-3</v>
      </c>
      <c r="G58" s="172"/>
    </row>
    <row r="59" spans="1:8" ht="28.5" hidden="1" thickBot="1" x14ac:dyDescent="0.45">
      <c r="A59" s="7" t="s">
        <v>0</v>
      </c>
      <c r="B59" s="128">
        <f t="shared" si="2"/>
        <v>92800</v>
      </c>
      <c r="C59" s="127">
        <f>SUM(C57:C58)</f>
        <v>9.2799999999999994</v>
      </c>
      <c r="D59" s="1540">
        <f>SUM(D57:D58)</f>
        <v>0.01</v>
      </c>
      <c r="E59" s="1559"/>
      <c r="F59" s="1560"/>
      <c r="G59" s="209"/>
    </row>
    <row r="60" spans="1:8" ht="56.25" hidden="1" thickBot="1" x14ac:dyDescent="0.45">
      <c r="A60" s="218" t="s">
        <v>233</v>
      </c>
      <c r="B60" s="136">
        <f t="shared" si="2"/>
        <v>91199.999999999985</v>
      </c>
      <c r="C60" s="1533">
        <v>9.1199999999999992</v>
      </c>
      <c r="D60" s="1552"/>
      <c r="E60" s="1557"/>
      <c r="F60" s="1558"/>
      <c r="G60" s="172"/>
    </row>
    <row r="61" spans="1:8" ht="27" hidden="1" customHeight="1" x14ac:dyDescent="0.45">
      <c r="A61" s="10" t="s">
        <v>1</v>
      </c>
      <c r="B61" s="132">
        <f t="shared" si="2"/>
        <v>1600</v>
      </c>
      <c r="C61" s="1562">
        <f>[6]УЗИ!H116</f>
        <v>0.16</v>
      </c>
      <c r="D61" s="1536">
        <f>[6]УЗИ!I116</f>
        <v>0.01</v>
      </c>
      <c r="E61" s="121">
        <f>[6]УЗИ!K112</f>
        <v>8.9999999999999993E-3</v>
      </c>
      <c r="F61" s="120">
        <f>[6]УЗИ!K111</f>
        <v>2.3999999999999998E-3</v>
      </c>
      <c r="G61" s="172"/>
    </row>
    <row r="62" spans="1:8" ht="28.5" hidden="1" thickBot="1" x14ac:dyDescent="0.45">
      <c r="A62" s="7" t="s">
        <v>0</v>
      </c>
      <c r="B62" s="128">
        <f t="shared" si="2"/>
        <v>92800</v>
      </c>
      <c r="C62" s="127">
        <f>SUM(C60:C61)</f>
        <v>9.2799999999999994</v>
      </c>
      <c r="D62" s="1540">
        <f>SUM(D60:D61)</f>
        <v>0.01</v>
      </c>
      <c r="E62" s="1559"/>
      <c r="F62" s="1560"/>
      <c r="G62" s="209"/>
    </row>
    <row r="63" spans="1:8" ht="28.5" hidden="1" thickBot="1" x14ac:dyDescent="0.45">
      <c r="A63" s="187" t="s">
        <v>232</v>
      </c>
      <c r="B63" s="136">
        <f t="shared" si="2"/>
        <v>91199.999999999985</v>
      </c>
      <c r="C63" s="1533">
        <v>9.1199999999999992</v>
      </c>
      <c r="D63" s="1552"/>
      <c r="E63" s="1557"/>
      <c r="F63" s="1558"/>
      <c r="G63" s="172"/>
    </row>
    <row r="64" spans="1:8" ht="32.25" hidden="1" customHeight="1" x14ac:dyDescent="0.45">
      <c r="A64" s="10" t="s">
        <v>1</v>
      </c>
      <c r="B64" s="132">
        <f t="shared" si="2"/>
        <v>1400.0000000000002</v>
      </c>
      <c r="C64" s="1533">
        <f>[6]УЗИ!H126</f>
        <v>0.14000000000000001</v>
      </c>
      <c r="D64" s="1536">
        <f>[6]УЗИ!I126</f>
        <v>0.01</v>
      </c>
      <c r="E64" s="121">
        <f>[6]УЗИ!K121</f>
        <v>8.9999999999999993E-3</v>
      </c>
      <c r="F64" s="120">
        <f>[6]УЗИ!K111</f>
        <v>2.3999999999999998E-3</v>
      </c>
      <c r="G64" s="172"/>
    </row>
    <row r="65" spans="1:7" ht="28.5" hidden="1" thickBot="1" x14ac:dyDescent="0.45">
      <c r="A65" s="7" t="s">
        <v>0</v>
      </c>
      <c r="B65" s="128">
        <f t="shared" si="2"/>
        <v>92600</v>
      </c>
      <c r="C65" s="127">
        <f>SUM(C63:C64)</f>
        <v>9.26</v>
      </c>
      <c r="D65" s="1540">
        <f>SUM(D63:D64)</f>
        <v>0.01</v>
      </c>
      <c r="E65" s="1559"/>
      <c r="F65" s="1560"/>
      <c r="G65" s="209"/>
    </row>
    <row r="66" spans="1:7" ht="33.75" hidden="1" customHeight="1" x14ac:dyDescent="0.45">
      <c r="A66" s="187" t="s">
        <v>231</v>
      </c>
      <c r="B66" s="136">
        <f t="shared" si="2"/>
        <v>36500</v>
      </c>
      <c r="C66" s="1533">
        <v>3.65</v>
      </c>
      <c r="D66" s="1552"/>
      <c r="E66" s="1557"/>
      <c r="F66" s="1558"/>
      <c r="G66" s="172"/>
    </row>
    <row r="67" spans="1:7" ht="36.75" hidden="1" customHeight="1" x14ac:dyDescent="0.45">
      <c r="A67" s="10" t="s">
        <v>1</v>
      </c>
      <c r="B67" s="132">
        <f t="shared" si="2"/>
        <v>1400.0000000000002</v>
      </c>
      <c r="C67" s="1533">
        <f>[6]УЗИ!H135</f>
        <v>0.14000000000000001</v>
      </c>
      <c r="D67" s="1564">
        <f>[6]УЗИ!I135</f>
        <v>0.01</v>
      </c>
      <c r="E67" s="108">
        <f>[6]УЗИ!K131</f>
        <v>8.9999999999999993E-3</v>
      </c>
      <c r="F67" s="107">
        <f>[6]УЗИ!K130</f>
        <v>2.3999999999999998E-3</v>
      </c>
      <c r="G67" s="227"/>
    </row>
    <row r="68" spans="1:7" ht="41.25" hidden="1" customHeight="1" thickBot="1" x14ac:dyDescent="0.45">
      <c r="A68" s="7" t="s">
        <v>0</v>
      </c>
      <c r="B68" s="128">
        <f t="shared" si="2"/>
        <v>37900</v>
      </c>
      <c r="C68" s="127">
        <f>SUM(C66:C67)</f>
        <v>3.79</v>
      </c>
      <c r="D68" s="1540">
        <f>SUM(D66:D67)</f>
        <v>0.01</v>
      </c>
      <c r="E68" s="1559"/>
      <c r="F68" s="1560"/>
      <c r="G68" s="209"/>
    </row>
    <row r="69" spans="1:7" ht="63" hidden="1" customHeight="1" x14ac:dyDescent="0.45">
      <c r="A69" s="218" t="s">
        <v>230</v>
      </c>
      <c r="B69" s="136">
        <f t="shared" si="2"/>
        <v>73000</v>
      </c>
      <c r="C69" s="1533">
        <v>7.3</v>
      </c>
      <c r="D69" s="1552"/>
      <c r="E69" s="1557"/>
      <c r="F69" s="1558"/>
      <c r="G69" s="172"/>
    </row>
    <row r="70" spans="1:7" ht="39" hidden="1" customHeight="1" x14ac:dyDescent="0.45">
      <c r="A70" s="10" t="s">
        <v>1</v>
      </c>
      <c r="B70" s="132">
        <f t="shared" si="2"/>
        <v>1600</v>
      </c>
      <c r="C70" s="1533">
        <f>[6]УЗИ!H145</f>
        <v>0.16</v>
      </c>
      <c r="D70" s="1536">
        <f>[6]УЗИ!I145</f>
        <v>0.01</v>
      </c>
      <c r="E70" s="121">
        <f>[6]УЗИ!K140</f>
        <v>8.9999999999999993E-3</v>
      </c>
      <c r="F70" s="120">
        <f>[6]УЗИ!K139</f>
        <v>2.3999999999999998E-3</v>
      </c>
      <c r="G70" s="172"/>
    </row>
    <row r="71" spans="1:7" ht="41.25" hidden="1" customHeight="1" thickBot="1" x14ac:dyDescent="0.45">
      <c r="A71" s="7" t="s">
        <v>0</v>
      </c>
      <c r="B71" s="128">
        <f t="shared" si="2"/>
        <v>74600</v>
      </c>
      <c r="C71" s="127">
        <f>SUM(C69:C70)</f>
        <v>7.46</v>
      </c>
      <c r="D71" s="1540">
        <f>SUM(D69:D70)</f>
        <v>0.01</v>
      </c>
      <c r="E71" s="1559"/>
      <c r="F71" s="1560"/>
      <c r="G71" s="209"/>
    </row>
    <row r="72" spans="1:7" ht="39" hidden="1" customHeight="1" x14ac:dyDescent="0.45">
      <c r="A72" s="187" t="s">
        <v>229</v>
      </c>
      <c r="B72" s="136">
        <f t="shared" si="2"/>
        <v>164100</v>
      </c>
      <c r="C72" s="1533">
        <v>16.41</v>
      </c>
      <c r="D72" s="1552"/>
      <c r="E72" s="1557"/>
      <c r="F72" s="1558"/>
      <c r="G72" s="172"/>
    </row>
    <row r="73" spans="1:7" ht="36.75" hidden="1" customHeight="1" x14ac:dyDescent="0.45">
      <c r="A73" s="10" t="s">
        <v>1</v>
      </c>
      <c r="B73" s="132">
        <f t="shared" si="2"/>
        <v>1600</v>
      </c>
      <c r="C73" s="1533">
        <f>[6]УЗИ!H169</f>
        <v>0.16</v>
      </c>
      <c r="D73" s="1536">
        <f>[6]УЗИ!I169</f>
        <v>0.01</v>
      </c>
      <c r="E73" s="88">
        <f>[6]УЗИ!K165</f>
        <v>8.9999999999999993E-3</v>
      </c>
      <c r="F73" s="88">
        <f>[6]УЗИ!K164</f>
        <v>2.3999999999999998E-3</v>
      </c>
      <c r="G73" s="15">
        <f>E73+F73</f>
        <v>1.1399999999999999E-2</v>
      </c>
    </row>
    <row r="74" spans="1:7" ht="34.5" hidden="1" customHeight="1" thickBot="1" x14ac:dyDescent="0.45">
      <c r="A74" s="7" t="s">
        <v>0</v>
      </c>
      <c r="B74" s="128">
        <f t="shared" si="2"/>
        <v>165700</v>
      </c>
      <c r="C74" s="127">
        <f>SUM(C72:C73)</f>
        <v>16.57</v>
      </c>
      <c r="D74" s="1540">
        <f>SUM(D72:D73)</f>
        <v>0.01</v>
      </c>
      <c r="E74" s="1559" t="s">
        <v>228</v>
      </c>
      <c r="F74" s="1560"/>
      <c r="G74" s="15"/>
    </row>
    <row r="75" spans="1:7" ht="108.75" hidden="1" customHeight="1" thickBot="1" x14ac:dyDescent="0.45">
      <c r="A75" s="170" t="s">
        <v>561</v>
      </c>
      <c r="B75" s="136">
        <f t="shared" si="2"/>
        <v>145800</v>
      </c>
      <c r="C75" s="1565">
        <v>14.58</v>
      </c>
      <c r="D75" s="1566"/>
      <c r="E75" s="1557"/>
      <c r="F75" s="1558"/>
      <c r="G75" s="15"/>
    </row>
    <row r="76" spans="1:7" ht="37.5" hidden="1" customHeight="1" thickBot="1" x14ac:dyDescent="0.45">
      <c r="A76" s="10" t="s">
        <v>1</v>
      </c>
      <c r="B76" s="132">
        <f t="shared" si="2"/>
        <v>1600</v>
      </c>
      <c r="C76" s="1565">
        <f>[6]УЗИ!H270</f>
        <v>0.16</v>
      </c>
      <c r="D76" s="1567">
        <f>[6]УЗИ!I270</f>
        <v>0.01</v>
      </c>
      <c r="E76" s="1568">
        <f>[6]УЗИ!K265</f>
        <v>8.9999999999999993E-3</v>
      </c>
      <c r="F76" s="1569">
        <f>[6]УЗИ!K264</f>
        <v>2.3999999999999998E-3</v>
      </c>
      <c r="G76" s="15"/>
    </row>
    <row r="77" spans="1:7" ht="37.5" hidden="1" customHeight="1" thickBot="1" x14ac:dyDescent="0.45">
      <c r="A77" s="7" t="s">
        <v>0</v>
      </c>
      <c r="B77" s="128">
        <f>C77*$B$15</f>
        <v>147400</v>
      </c>
      <c r="C77" s="127">
        <f>SUM(C75:C76)</f>
        <v>14.74</v>
      </c>
      <c r="D77" s="1540">
        <f>SUM(D75:D76)</f>
        <v>0.01</v>
      </c>
      <c r="E77" s="1570"/>
      <c r="F77" s="1571"/>
      <c r="G77" s="15"/>
    </row>
    <row r="78" spans="1:7" ht="27.75" hidden="1" thickBot="1" x14ac:dyDescent="0.4">
      <c r="A78" s="191" t="s">
        <v>224</v>
      </c>
      <c r="B78" s="214"/>
      <c r="C78" s="1529"/>
      <c r="D78" s="1530"/>
      <c r="E78" s="121"/>
      <c r="F78" s="120"/>
      <c r="G78" s="15"/>
    </row>
    <row r="79" spans="1:7" ht="46.5" hidden="1" customHeight="1" x14ac:dyDescent="0.45">
      <c r="A79" s="187" t="s">
        <v>223</v>
      </c>
      <c r="B79" s="136">
        <f>C79*$B$15</f>
        <v>125000</v>
      </c>
      <c r="C79" s="1533">
        <v>12.5</v>
      </c>
      <c r="D79" s="134"/>
      <c r="E79" s="121"/>
      <c r="F79" s="120"/>
      <c r="G79" s="15"/>
    </row>
    <row r="80" spans="1:7" ht="39" hidden="1" customHeight="1" x14ac:dyDescent="0.45">
      <c r="A80" s="10" t="s">
        <v>1</v>
      </c>
      <c r="B80" s="132">
        <f>C80*$B$15</f>
        <v>2400</v>
      </c>
      <c r="C80" s="1533">
        <f>[6]УЗИ!H176</f>
        <v>0.24</v>
      </c>
      <c r="D80" s="1536">
        <f>[6]УЗИ!I176</f>
        <v>0.02</v>
      </c>
      <c r="E80" s="121">
        <f>[6]УЗИ!K172</f>
        <v>9.2999999999999992E-3</v>
      </c>
      <c r="F80" s="120">
        <f>[6]УЗИ!K175</f>
        <v>1.4999999999999999E-2</v>
      </c>
      <c r="G80" s="15"/>
    </row>
    <row r="81" spans="1:8" ht="39" hidden="1" customHeight="1" thickBot="1" x14ac:dyDescent="0.45">
      <c r="A81" s="7" t="s">
        <v>0</v>
      </c>
      <c r="B81" s="128">
        <f>C81*$B$15</f>
        <v>127400</v>
      </c>
      <c r="C81" s="127">
        <f>SUM(C79:C80)</f>
        <v>12.74</v>
      </c>
      <c r="D81" s="1540">
        <f>SUM(D79:D80)</f>
        <v>0.02</v>
      </c>
      <c r="E81" s="121"/>
      <c r="F81" s="120"/>
      <c r="G81" s="15"/>
    </row>
    <row r="82" spans="1:8" ht="34.5" hidden="1" customHeight="1" x14ac:dyDescent="0.45">
      <c r="A82" s="187" t="s">
        <v>222</v>
      </c>
      <c r="B82" s="136">
        <f t="shared" ref="B82:B102" si="3">C82*$B$15</f>
        <v>33300</v>
      </c>
      <c r="C82" s="1533">
        <v>3.33</v>
      </c>
      <c r="D82" s="1552"/>
      <c r="E82" s="1557"/>
      <c r="F82" s="1558"/>
      <c r="G82" s="15"/>
    </row>
    <row r="83" spans="1:8" ht="34.5" hidden="1" customHeight="1" x14ac:dyDescent="0.45">
      <c r="A83" s="10" t="s">
        <v>1</v>
      </c>
      <c r="B83" s="132">
        <f t="shared" si="3"/>
        <v>800</v>
      </c>
      <c r="C83" s="1533">
        <f>[6]УЗИ!H204</f>
        <v>0.08</v>
      </c>
      <c r="D83" s="1536">
        <f>[6]УЗИ!I204</f>
        <v>0.01</v>
      </c>
      <c r="E83" s="1557"/>
      <c r="F83" s="1558"/>
      <c r="G83" s="15"/>
    </row>
    <row r="84" spans="1:8" ht="25.5" hidden="1" customHeight="1" thickBot="1" x14ac:dyDescent="0.45">
      <c r="A84" s="7" t="s">
        <v>0</v>
      </c>
      <c r="B84" s="128">
        <f t="shared" si="3"/>
        <v>34100</v>
      </c>
      <c r="C84" s="127">
        <f>SUM(C82:C83)</f>
        <v>3.41</v>
      </c>
      <c r="D84" s="1540">
        <f>SUM(D82:D83)</f>
        <v>0.01</v>
      </c>
      <c r="E84" s="1559"/>
      <c r="F84" s="1560"/>
      <c r="G84" s="15"/>
    </row>
    <row r="85" spans="1:8" ht="42" hidden="1" customHeight="1" x14ac:dyDescent="0.45">
      <c r="A85" s="187" t="s">
        <v>221</v>
      </c>
      <c r="B85" s="136">
        <f t="shared" si="3"/>
        <v>261200</v>
      </c>
      <c r="C85" s="1533">
        <v>26.12</v>
      </c>
      <c r="D85" s="1552"/>
      <c r="E85" s="1557"/>
      <c r="F85" s="1558"/>
      <c r="G85" s="15"/>
    </row>
    <row r="86" spans="1:8" ht="42" hidden="1" customHeight="1" x14ac:dyDescent="0.45">
      <c r="A86" s="10" t="s">
        <v>1</v>
      </c>
      <c r="B86" s="132">
        <f t="shared" si="3"/>
        <v>18900</v>
      </c>
      <c r="C86" s="1533">
        <f>[6]УЗИ!H212</f>
        <v>1.89</v>
      </c>
      <c r="D86" s="1536">
        <f>[6]УЗИ!I212</f>
        <v>0.19</v>
      </c>
      <c r="E86" s="121">
        <f>[6]УЗИ!K208</f>
        <v>0.16439999999999999</v>
      </c>
      <c r="F86" s="120">
        <f>[6]УЗИ!K210</f>
        <v>2.1299999999999999E-2</v>
      </c>
      <c r="G86" s="22"/>
      <c r="H86" s="210"/>
    </row>
    <row r="87" spans="1:8" ht="35.25" hidden="1" customHeight="1" thickBot="1" x14ac:dyDescent="0.45">
      <c r="A87" s="7" t="s">
        <v>0</v>
      </c>
      <c r="B87" s="128">
        <f t="shared" si="3"/>
        <v>280100</v>
      </c>
      <c r="C87" s="127">
        <f>SUM(C85:C86)</f>
        <v>28.01</v>
      </c>
      <c r="D87" s="209">
        <f>SUM(D85:D86)</f>
        <v>0.19</v>
      </c>
      <c r="E87" s="1559"/>
      <c r="F87" s="1560"/>
      <c r="G87" s="22"/>
    </row>
    <row r="88" spans="1:8" ht="50.25" hidden="1" customHeight="1" x14ac:dyDescent="0.45">
      <c r="A88" s="187" t="s">
        <v>220</v>
      </c>
      <c r="B88" s="221"/>
      <c r="C88" s="1572">
        <f>C85</f>
        <v>26.12</v>
      </c>
      <c r="D88" s="1573"/>
      <c r="E88" s="1574"/>
      <c r="F88" s="1560"/>
      <c r="G88" s="15"/>
      <c r="H88" s="14">
        <v>3</v>
      </c>
    </row>
    <row r="89" spans="1:8" ht="39" hidden="1" customHeight="1" x14ac:dyDescent="0.45">
      <c r="A89" s="10" t="s">
        <v>1</v>
      </c>
      <c r="B89" s="221"/>
      <c r="C89" s="1572">
        <f>[6]УЗИ!H226</f>
        <v>0.26</v>
      </c>
      <c r="D89" s="1575">
        <f>[6]УЗИ!I226</f>
        <v>0.03</v>
      </c>
      <c r="E89" s="1574">
        <f>[6]УЗИ!K223</f>
        <v>2.3E-2</v>
      </c>
      <c r="F89" s="1560">
        <f>[6]УЗИ!K224</f>
        <v>5.0000000000000001E-3</v>
      </c>
      <c r="G89" s="15"/>
    </row>
    <row r="90" spans="1:8" ht="36.75" hidden="1" customHeight="1" thickBot="1" x14ac:dyDescent="0.45">
      <c r="A90" s="7" t="s">
        <v>0</v>
      </c>
      <c r="B90" s="221"/>
      <c r="C90" s="127">
        <f>C88+C89</f>
        <v>26.380000000000003</v>
      </c>
      <c r="D90" s="209"/>
      <c r="E90" s="1559"/>
      <c r="F90" s="1560"/>
      <c r="G90" s="15"/>
    </row>
    <row r="91" spans="1:8" ht="40.5" hidden="1" customHeight="1" x14ac:dyDescent="0.45">
      <c r="A91" s="187" t="s">
        <v>219</v>
      </c>
      <c r="B91" s="136">
        <f t="shared" si="3"/>
        <v>37000</v>
      </c>
      <c r="C91" s="1533">
        <v>3.7</v>
      </c>
      <c r="D91" s="1552"/>
      <c r="E91" s="1557"/>
      <c r="F91" s="1558"/>
      <c r="G91" s="15"/>
      <c r="H91" s="15"/>
    </row>
    <row r="92" spans="1:8" ht="39.75" hidden="1" customHeight="1" x14ac:dyDescent="0.45">
      <c r="A92" s="10" t="s">
        <v>1</v>
      </c>
      <c r="B92" s="132">
        <f t="shared" si="3"/>
        <v>900</v>
      </c>
      <c r="C92" s="1576">
        <f>[6]УЗИ!H237</f>
        <v>0.09</v>
      </c>
      <c r="D92" s="1577">
        <f>[6]УЗИ!I237</f>
        <v>0.01</v>
      </c>
      <c r="E92" s="88">
        <f>[6]УЗИ!K231</f>
        <v>6.4999999999999997E-3</v>
      </c>
      <c r="F92" s="88">
        <f>[6]УЗИ!K235</f>
        <v>1.5E-3</v>
      </c>
      <c r="G92" s="15"/>
    </row>
    <row r="93" spans="1:8" ht="39" hidden="1" customHeight="1" thickBot="1" x14ac:dyDescent="0.45">
      <c r="A93" s="7" t="s">
        <v>0</v>
      </c>
      <c r="B93" s="128">
        <f t="shared" si="3"/>
        <v>37900</v>
      </c>
      <c r="C93" s="127">
        <f>SUM(C91:C92)</f>
        <v>3.79</v>
      </c>
      <c r="D93" s="1540">
        <f>SUM(D91:D92)</f>
        <v>0.01</v>
      </c>
      <c r="E93" s="1559"/>
      <c r="F93" s="1560"/>
      <c r="G93" s="209"/>
    </row>
    <row r="94" spans="1:8" ht="41.25" hidden="1" customHeight="1" x14ac:dyDescent="0.45">
      <c r="A94" s="220" t="s">
        <v>218</v>
      </c>
      <c r="B94" s="136">
        <f t="shared" si="3"/>
        <v>134000</v>
      </c>
      <c r="C94" s="1533">
        <v>13.4</v>
      </c>
      <c r="D94" s="1552"/>
      <c r="E94" s="1578"/>
      <c r="F94" s="1578"/>
      <c r="G94" s="172"/>
    </row>
    <row r="95" spans="1:8" ht="34.5" hidden="1" customHeight="1" x14ac:dyDescent="0.45">
      <c r="A95" s="10" t="s">
        <v>1</v>
      </c>
      <c r="B95" s="132">
        <f t="shared" si="3"/>
        <v>2400</v>
      </c>
      <c r="C95" s="1533">
        <f>[6]УЗИ!H251</f>
        <v>0.24</v>
      </c>
      <c r="D95" s="1536">
        <f>[6]УЗИ!I251</f>
        <v>0.02</v>
      </c>
      <c r="E95" s="1579">
        <f>[6]УЗИ!K247</f>
        <v>9.2999999999999992E-3</v>
      </c>
      <c r="F95" s="1580">
        <f>[6]УЗИ!K250</f>
        <v>1.4999999999999999E-2</v>
      </c>
      <c r="G95" s="172"/>
    </row>
    <row r="96" spans="1:8" ht="30.75" hidden="1" customHeight="1" thickBot="1" x14ac:dyDescent="0.45">
      <c r="A96" s="7" t="s">
        <v>0</v>
      </c>
      <c r="B96" s="128">
        <f t="shared" si="3"/>
        <v>136400</v>
      </c>
      <c r="C96" s="127">
        <f>SUM(C94:C95)</f>
        <v>13.64</v>
      </c>
      <c r="D96" s="1540">
        <f>SUM(D94:D95)</f>
        <v>0.02</v>
      </c>
      <c r="E96" s="1559"/>
      <c r="F96" s="1560"/>
      <c r="G96" s="209"/>
    </row>
    <row r="97" spans="1:7" ht="48.75" hidden="1" customHeight="1" x14ac:dyDescent="0.45">
      <c r="A97" s="218" t="s">
        <v>217</v>
      </c>
      <c r="B97" s="136">
        <f t="shared" si="3"/>
        <v>53600</v>
      </c>
      <c r="C97" s="1533">
        <v>5.36</v>
      </c>
      <c r="D97" s="1552"/>
      <c r="E97" s="1557"/>
      <c r="F97" s="1558"/>
      <c r="G97" s="172"/>
    </row>
    <row r="98" spans="1:7" ht="36.75" hidden="1" customHeight="1" x14ac:dyDescent="0.45">
      <c r="A98" s="10" t="s">
        <v>1</v>
      </c>
      <c r="B98" s="132">
        <f t="shared" si="3"/>
        <v>7200</v>
      </c>
      <c r="C98" s="1533">
        <f>[6]УЗИ!H260</f>
        <v>0.72</v>
      </c>
      <c r="D98" s="1536">
        <f>[6]УЗИ!I260</f>
        <v>7.0000000000000007E-2</v>
      </c>
      <c r="E98" s="121">
        <f>[6]УЗИ!K255</f>
        <v>6.3700000000000007E-2</v>
      </c>
      <c r="F98" s="120">
        <f>[6]УЗИ!K257</f>
        <v>5.4000000000000003E-3</v>
      </c>
      <c r="G98" s="172"/>
    </row>
    <row r="99" spans="1:7" ht="33.75" hidden="1" customHeight="1" thickBot="1" x14ac:dyDescent="0.45">
      <c r="A99" s="7" t="s">
        <v>0</v>
      </c>
      <c r="B99" s="128">
        <f t="shared" si="3"/>
        <v>60800</v>
      </c>
      <c r="C99" s="127">
        <f>SUM(C97:C98)</f>
        <v>6.08</v>
      </c>
      <c r="D99" s="1540">
        <f>SUM(D97:D98)</f>
        <v>7.0000000000000007E-2</v>
      </c>
      <c r="E99" s="1559"/>
      <c r="F99" s="1560"/>
      <c r="G99" s="209"/>
    </row>
    <row r="100" spans="1:7" ht="54.75" hidden="1" customHeight="1" x14ac:dyDescent="0.45">
      <c r="A100" s="218" t="s">
        <v>216</v>
      </c>
      <c r="B100" s="136">
        <f t="shared" si="3"/>
        <v>147000</v>
      </c>
      <c r="C100" s="127">
        <v>14.7</v>
      </c>
      <c r="D100" s="1581"/>
      <c r="E100" s="1559"/>
      <c r="F100" s="1560"/>
      <c r="G100" s="209"/>
    </row>
    <row r="101" spans="1:7" ht="31.5" hidden="1" customHeight="1" x14ac:dyDescent="0.45">
      <c r="A101" s="10" t="s">
        <v>1</v>
      </c>
      <c r="B101" s="132">
        <f t="shared" si="3"/>
        <v>7100</v>
      </c>
      <c r="C101" s="1576">
        <f>[6]УЗИ!H279</f>
        <v>0.71</v>
      </c>
      <c r="D101" s="1582">
        <f>[6]УЗИ!I279</f>
        <v>7.0000000000000007E-2</v>
      </c>
      <c r="E101" s="114">
        <f>[6]УЗИ!K275</f>
        <v>5.8900000000000001E-2</v>
      </c>
      <c r="F101" s="114">
        <f>[6]УЗИ!K274</f>
        <v>1.0200000000000001E-2</v>
      </c>
      <c r="G101" s="15"/>
    </row>
    <row r="102" spans="1:7" ht="30" hidden="1" customHeight="1" thickBot="1" x14ac:dyDescent="0.45">
      <c r="A102" s="7" t="s">
        <v>0</v>
      </c>
      <c r="B102" s="128">
        <f t="shared" si="3"/>
        <v>154100</v>
      </c>
      <c r="C102" s="127">
        <f>SUM(C100:C101)</f>
        <v>15.41</v>
      </c>
      <c r="D102" s="1540">
        <f>SUM(D100:D101)</f>
        <v>7.0000000000000007E-2</v>
      </c>
      <c r="E102" s="1559"/>
      <c r="F102" s="1560"/>
      <c r="G102" s="209"/>
    </row>
    <row r="103" spans="1:7" ht="27.75" hidden="1" thickBot="1" x14ac:dyDescent="0.4">
      <c r="A103" s="191" t="s">
        <v>44</v>
      </c>
      <c r="B103" s="214"/>
      <c r="C103" s="1529"/>
      <c r="D103" s="1530"/>
      <c r="E103" s="121"/>
      <c r="F103" s="120"/>
      <c r="G103" s="212"/>
    </row>
    <row r="104" spans="1:7" ht="31.5" hidden="1" customHeight="1" x14ac:dyDescent="0.45">
      <c r="A104" s="137" t="s">
        <v>215</v>
      </c>
      <c r="B104" s="136">
        <f t="shared" ref="B104:B167" si="4">C104*$B$15</f>
        <v>15300</v>
      </c>
      <c r="C104" s="135">
        <v>1.53</v>
      </c>
      <c r="D104" s="134"/>
      <c r="E104" s="121"/>
      <c r="F104" s="120"/>
      <c r="G104" s="133"/>
    </row>
    <row r="105" spans="1:7" ht="33.75" hidden="1" customHeight="1" x14ac:dyDescent="0.45">
      <c r="A105" s="10" t="s">
        <v>1</v>
      </c>
      <c r="B105" s="132">
        <f t="shared" si="4"/>
        <v>0</v>
      </c>
      <c r="C105" s="1583">
        <f>[6]массаж!H15</f>
        <v>0</v>
      </c>
      <c r="D105" s="1584"/>
      <c r="E105" s="1585"/>
      <c r="F105" s="120"/>
      <c r="G105" s="133"/>
    </row>
    <row r="106" spans="1:7" ht="28.5" hidden="1" thickBot="1" x14ac:dyDescent="0.45">
      <c r="A106" s="7" t="s">
        <v>0</v>
      </c>
      <c r="B106" s="128">
        <f t="shared" si="4"/>
        <v>15300</v>
      </c>
      <c r="C106" s="127">
        <f>SUM(C104:C105)</f>
        <v>1.53</v>
      </c>
      <c r="D106" s="126">
        <f>SUM(D104:D105)</f>
        <v>0</v>
      </c>
      <c r="E106" s="108"/>
      <c r="F106" s="107"/>
      <c r="G106" s="125"/>
    </row>
    <row r="107" spans="1:7" ht="33" hidden="1" customHeight="1" x14ac:dyDescent="0.45">
      <c r="A107" s="137" t="s">
        <v>214</v>
      </c>
      <c r="B107" s="136">
        <f t="shared" si="4"/>
        <v>30500</v>
      </c>
      <c r="C107" s="135">
        <v>3.05</v>
      </c>
      <c r="D107" s="134"/>
      <c r="E107" s="121"/>
      <c r="F107" s="120"/>
      <c r="G107" s="133"/>
    </row>
    <row r="108" spans="1:7" ht="33" hidden="1" customHeight="1" x14ac:dyDescent="0.45">
      <c r="A108" s="10" t="s">
        <v>1</v>
      </c>
      <c r="B108" s="132">
        <f t="shared" si="4"/>
        <v>2500</v>
      </c>
      <c r="C108" s="1586">
        <f>[6]массаж!H19</f>
        <v>0.25</v>
      </c>
      <c r="D108" s="1584">
        <f>[6]массаж!I19</f>
        <v>0.02</v>
      </c>
      <c r="E108" s="1585">
        <f>[6]массаж!I18</f>
        <v>2.3199999999999998E-2</v>
      </c>
      <c r="F108" s="120">
        <v>0</v>
      </c>
      <c r="G108" s="133"/>
    </row>
    <row r="109" spans="1:7" ht="28.5" hidden="1" thickBot="1" x14ac:dyDescent="0.45">
      <c r="A109" s="7" t="s">
        <v>0</v>
      </c>
      <c r="B109" s="128">
        <f t="shared" si="4"/>
        <v>33000</v>
      </c>
      <c r="C109" s="127">
        <f>SUM(C107:C108)</f>
        <v>3.3</v>
      </c>
      <c r="D109" s="126">
        <f>SUM(D107:D108)</f>
        <v>0.02</v>
      </c>
      <c r="E109" s="108"/>
      <c r="F109" s="107"/>
      <c r="G109" s="125"/>
    </row>
    <row r="110" spans="1:7" ht="28.5" hidden="1" thickBot="1" x14ac:dyDescent="0.45">
      <c r="A110" s="137" t="s">
        <v>213</v>
      </c>
      <c r="B110" s="136">
        <f t="shared" si="4"/>
        <v>22900</v>
      </c>
      <c r="C110" s="135">
        <v>2.29</v>
      </c>
      <c r="D110" s="134"/>
      <c r="E110" s="121"/>
      <c r="F110" s="120"/>
      <c r="G110" s="133"/>
    </row>
    <row r="111" spans="1:7" ht="33" hidden="1" customHeight="1" x14ac:dyDescent="0.45">
      <c r="A111" s="10" t="s">
        <v>1</v>
      </c>
      <c r="B111" s="132">
        <f t="shared" si="4"/>
        <v>1900</v>
      </c>
      <c r="C111" s="1586">
        <f>[6]массаж!H23</f>
        <v>0.19</v>
      </c>
      <c r="D111" s="1584">
        <f>[6]массаж!I23</f>
        <v>0.02</v>
      </c>
      <c r="E111" s="1585">
        <f>[6]массаж!I22</f>
        <v>1.7399999999999999E-2</v>
      </c>
      <c r="F111" s="120">
        <v>0</v>
      </c>
      <c r="G111" s="133"/>
    </row>
    <row r="112" spans="1:7" ht="34.5" hidden="1" customHeight="1" thickBot="1" x14ac:dyDescent="0.45">
      <c r="A112" s="7" t="s">
        <v>0</v>
      </c>
      <c r="B112" s="128">
        <f t="shared" si="4"/>
        <v>24800</v>
      </c>
      <c r="C112" s="127">
        <f>SUM(C110:C111)</f>
        <v>2.48</v>
      </c>
      <c r="D112" s="126">
        <f>SUM(D110:D111)</f>
        <v>0.02</v>
      </c>
      <c r="E112" s="108"/>
      <c r="F112" s="107"/>
      <c r="G112" s="125"/>
    </row>
    <row r="113" spans="1:8" ht="37.5" hidden="1" customHeight="1" x14ac:dyDescent="0.45">
      <c r="A113" s="137" t="s">
        <v>212</v>
      </c>
      <c r="B113" s="136">
        <f t="shared" si="4"/>
        <v>22900</v>
      </c>
      <c r="C113" s="135">
        <v>2.29</v>
      </c>
      <c r="D113" s="134"/>
      <c r="E113" s="121"/>
      <c r="F113" s="120"/>
      <c r="G113" s="133"/>
    </row>
    <row r="114" spans="1:8" ht="37.5" hidden="1" customHeight="1" x14ac:dyDescent="0.45">
      <c r="A114" s="10" t="s">
        <v>1</v>
      </c>
      <c r="B114" s="132">
        <f t="shared" si="4"/>
        <v>1900</v>
      </c>
      <c r="C114" s="1586">
        <f>[6]массаж!H27</f>
        <v>0.19</v>
      </c>
      <c r="D114" s="1584">
        <f>[6]массаж!I27</f>
        <v>0.02</v>
      </c>
      <c r="E114" s="114">
        <f>[6]массаж!I26</f>
        <v>1.7399999999999999E-2</v>
      </c>
      <c r="F114" s="120">
        <v>0</v>
      </c>
      <c r="G114" s="133"/>
    </row>
    <row r="115" spans="1:8" ht="28.5" hidden="1" thickBot="1" x14ac:dyDescent="0.45">
      <c r="A115" s="7" t="s">
        <v>0</v>
      </c>
      <c r="B115" s="128">
        <f t="shared" si="4"/>
        <v>24800</v>
      </c>
      <c r="C115" s="127">
        <f>SUM(C113:C114)</f>
        <v>2.48</v>
      </c>
      <c r="D115" s="126">
        <f>SUM(D113:D114)</f>
        <v>0.02</v>
      </c>
      <c r="E115" s="108"/>
      <c r="F115" s="107"/>
      <c r="G115" s="125"/>
    </row>
    <row r="116" spans="1:8" ht="31.5" hidden="1" customHeight="1" x14ac:dyDescent="0.45">
      <c r="A116" s="137" t="s">
        <v>211</v>
      </c>
      <c r="B116" s="136">
        <f t="shared" si="4"/>
        <v>15300</v>
      </c>
      <c r="C116" s="135">
        <v>1.53</v>
      </c>
      <c r="D116" s="134"/>
      <c r="E116" s="121"/>
      <c r="F116" s="120"/>
      <c r="G116" s="133"/>
    </row>
    <row r="117" spans="1:8" ht="36.75" hidden="1" customHeight="1" x14ac:dyDescent="0.45">
      <c r="A117" s="10" t="s">
        <v>1</v>
      </c>
      <c r="B117" s="132">
        <f t="shared" si="4"/>
        <v>1900</v>
      </c>
      <c r="C117" s="1586">
        <f>[6]массаж!H31</f>
        <v>0.19</v>
      </c>
      <c r="D117" s="1587">
        <f>[6]массаж!I31</f>
        <v>0.02</v>
      </c>
      <c r="E117" s="1585">
        <f>[6]массаж!I30</f>
        <v>1.7399999999999999E-2</v>
      </c>
      <c r="F117" s="120">
        <v>0</v>
      </c>
      <c r="G117" s="133"/>
    </row>
    <row r="118" spans="1:8" ht="28.5" hidden="1" thickBot="1" x14ac:dyDescent="0.45">
      <c r="A118" s="7" t="s">
        <v>0</v>
      </c>
      <c r="B118" s="128">
        <f t="shared" si="4"/>
        <v>17200</v>
      </c>
      <c r="C118" s="127">
        <f>SUM(C116:C117)</f>
        <v>1.72</v>
      </c>
      <c r="D118" s="126">
        <f>SUM(D116:D117)</f>
        <v>0.02</v>
      </c>
      <c r="E118" s="108"/>
      <c r="F118" s="107"/>
      <c r="G118" s="125"/>
    </row>
    <row r="119" spans="1:8" ht="28.5" hidden="1" thickBot="1" x14ac:dyDescent="0.45">
      <c r="A119" s="137" t="s">
        <v>210</v>
      </c>
      <c r="B119" s="136">
        <f t="shared" si="4"/>
        <v>15300</v>
      </c>
      <c r="C119" s="135">
        <v>1.53</v>
      </c>
      <c r="D119" s="134"/>
      <c r="E119" s="121"/>
      <c r="F119" s="120"/>
      <c r="G119" s="133"/>
    </row>
    <row r="120" spans="1:8" ht="35.25" hidden="1" customHeight="1" x14ac:dyDescent="0.45">
      <c r="A120" s="10" t="s">
        <v>1</v>
      </c>
      <c r="B120" s="132">
        <f t="shared" si="4"/>
        <v>1900</v>
      </c>
      <c r="C120" s="1586">
        <f>[6]массаж!H35</f>
        <v>0.19</v>
      </c>
      <c r="D120" s="1584">
        <f>[6]массаж!I35</f>
        <v>0.02</v>
      </c>
      <c r="E120" s="1585">
        <f>[6]массаж!I34</f>
        <v>1.7399999999999999E-2</v>
      </c>
      <c r="F120" s="120">
        <v>0</v>
      </c>
      <c r="G120" s="133"/>
    </row>
    <row r="121" spans="1:8" ht="36" hidden="1" customHeight="1" thickBot="1" x14ac:dyDescent="0.45">
      <c r="A121" s="7" t="s">
        <v>0</v>
      </c>
      <c r="B121" s="128">
        <f t="shared" si="4"/>
        <v>17200</v>
      </c>
      <c r="C121" s="127">
        <f>SUM(C119:C120)</f>
        <v>1.72</v>
      </c>
      <c r="D121" s="126">
        <f>SUM(D119:D120)</f>
        <v>0.02</v>
      </c>
      <c r="E121" s="108"/>
      <c r="F121" s="107"/>
      <c r="G121" s="125"/>
    </row>
    <row r="122" spans="1:8" ht="35.25" hidden="1" customHeight="1" x14ac:dyDescent="0.45">
      <c r="A122" s="137" t="s">
        <v>209</v>
      </c>
      <c r="B122" s="136">
        <f t="shared" si="4"/>
        <v>15300</v>
      </c>
      <c r="C122" s="135">
        <v>1.53</v>
      </c>
      <c r="D122" s="134"/>
      <c r="E122" s="121"/>
      <c r="F122" s="120"/>
      <c r="G122" s="133"/>
    </row>
    <row r="123" spans="1:8" ht="35.25" hidden="1" customHeight="1" x14ac:dyDescent="0.45">
      <c r="A123" s="10" t="s">
        <v>1</v>
      </c>
      <c r="B123" s="132">
        <f t="shared" si="4"/>
        <v>1900</v>
      </c>
      <c r="C123" s="1586">
        <f>[6]массаж!H39</f>
        <v>0.19</v>
      </c>
      <c r="D123" s="1584">
        <f>[6]массаж!I39</f>
        <v>0.02</v>
      </c>
      <c r="E123" s="1585">
        <f>[6]массаж!I38</f>
        <v>1.7399999999999999E-2</v>
      </c>
      <c r="F123" s="120">
        <v>0</v>
      </c>
      <c r="G123" s="133"/>
    </row>
    <row r="124" spans="1:8" ht="37.5" hidden="1" customHeight="1" thickBot="1" x14ac:dyDescent="0.45">
      <c r="A124" s="7" t="s">
        <v>0</v>
      </c>
      <c r="B124" s="128">
        <f t="shared" si="4"/>
        <v>17200</v>
      </c>
      <c r="C124" s="127">
        <f>SUM(C122:C123)</f>
        <v>1.72</v>
      </c>
      <c r="D124" s="126">
        <f>SUM(D122:D123)</f>
        <v>0.02</v>
      </c>
      <c r="E124" s="108"/>
      <c r="F124" s="107"/>
      <c r="G124" s="125"/>
    </row>
    <row r="125" spans="1:8" ht="39" hidden="1" customHeight="1" x14ac:dyDescent="0.45">
      <c r="A125" s="137" t="s">
        <v>208</v>
      </c>
      <c r="B125" s="136">
        <f t="shared" si="4"/>
        <v>15300</v>
      </c>
      <c r="C125" s="135">
        <v>1.53</v>
      </c>
      <c r="D125" s="134"/>
      <c r="E125" s="121"/>
      <c r="F125" s="120"/>
      <c r="G125" s="133"/>
      <c r="H125" s="14">
        <v>4</v>
      </c>
    </row>
    <row r="126" spans="1:8" ht="33.75" hidden="1" customHeight="1" x14ac:dyDescent="0.45">
      <c r="A126" s="10" t="s">
        <v>1</v>
      </c>
      <c r="B126" s="132">
        <f t="shared" si="4"/>
        <v>0</v>
      </c>
      <c r="C126" s="1583">
        <f>[6]массаж!H43</f>
        <v>0</v>
      </c>
      <c r="D126" s="1584">
        <v>0</v>
      </c>
      <c r="E126" s="1585">
        <v>0</v>
      </c>
      <c r="F126" s="120">
        <v>0</v>
      </c>
      <c r="G126" s="133"/>
    </row>
    <row r="127" spans="1:8" ht="34.5" hidden="1" customHeight="1" thickBot="1" x14ac:dyDescent="0.45">
      <c r="A127" s="7" t="s">
        <v>0</v>
      </c>
      <c r="B127" s="128">
        <f t="shared" si="4"/>
        <v>15300</v>
      </c>
      <c r="C127" s="127">
        <f>SUM(C125:C126)</f>
        <v>1.53</v>
      </c>
      <c r="D127" s="126">
        <f>SUM(D125:D126)</f>
        <v>0</v>
      </c>
      <c r="E127" s="108"/>
      <c r="F127" s="107"/>
      <c r="G127" s="125"/>
    </row>
    <row r="128" spans="1:8" ht="35.25" hidden="1" customHeight="1" x14ac:dyDescent="0.45">
      <c r="A128" s="137" t="s">
        <v>207</v>
      </c>
      <c r="B128" s="136">
        <f t="shared" si="4"/>
        <v>15300</v>
      </c>
      <c r="C128" s="135">
        <v>1.53</v>
      </c>
      <c r="D128" s="134"/>
      <c r="E128" s="121"/>
      <c r="F128" s="120"/>
      <c r="G128" s="133"/>
    </row>
    <row r="129" spans="1:7" ht="33" hidden="1" customHeight="1" x14ac:dyDescent="0.45">
      <c r="A129" s="10" t="s">
        <v>1</v>
      </c>
      <c r="B129" s="132">
        <f t="shared" si="4"/>
        <v>1900</v>
      </c>
      <c r="C129" s="1586">
        <f>[6]массаж!H47</f>
        <v>0.19</v>
      </c>
      <c r="D129" s="1584">
        <f>[6]массаж!I47</f>
        <v>0.02</v>
      </c>
      <c r="E129" s="1585">
        <f>[6]массаж!I46</f>
        <v>1.7399999999999999E-2</v>
      </c>
      <c r="F129" s="120">
        <v>0</v>
      </c>
      <c r="G129" s="133"/>
    </row>
    <row r="130" spans="1:7" ht="33.75" hidden="1" customHeight="1" thickBot="1" x14ac:dyDescent="0.45">
      <c r="A130" s="7" t="s">
        <v>0</v>
      </c>
      <c r="B130" s="128">
        <f t="shared" si="4"/>
        <v>17200</v>
      </c>
      <c r="C130" s="127">
        <f>SUM(C128:C129)</f>
        <v>1.72</v>
      </c>
      <c r="D130" s="126">
        <f>SUM(D128:D129)</f>
        <v>0.02</v>
      </c>
      <c r="E130" s="108"/>
      <c r="F130" s="107"/>
      <c r="G130" s="125"/>
    </row>
    <row r="131" spans="1:7" ht="33.75" hidden="1" customHeight="1" x14ac:dyDescent="0.45">
      <c r="A131" s="137" t="s">
        <v>206</v>
      </c>
      <c r="B131" s="136">
        <f t="shared" si="4"/>
        <v>15300</v>
      </c>
      <c r="C131" s="135">
        <v>1.53</v>
      </c>
      <c r="D131" s="134"/>
      <c r="E131" s="121"/>
      <c r="F131" s="120"/>
      <c r="G131" s="133"/>
    </row>
    <row r="132" spans="1:7" ht="36.75" hidden="1" customHeight="1" x14ac:dyDescent="0.45">
      <c r="A132" s="10" t="s">
        <v>1</v>
      </c>
      <c r="B132" s="132">
        <f t="shared" si="4"/>
        <v>1900</v>
      </c>
      <c r="C132" s="1586">
        <f>[6]массаж!H51</f>
        <v>0.19</v>
      </c>
      <c r="D132" s="1584">
        <f>[6]массаж!I51</f>
        <v>0.02</v>
      </c>
      <c r="E132" s="1585">
        <f>[6]массаж!I50</f>
        <v>1.7399999999999999E-2</v>
      </c>
      <c r="F132" s="120">
        <v>0</v>
      </c>
      <c r="G132" s="133"/>
    </row>
    <row r="133" spans="1:7" ht="38.25" hidden="1" customHeight="1" thickBot="1" x14ac:dyDescent="0.45">
      <c r="A133" s="7" t="s">
        <v>0</v>
      </c>
      <c r="B133" s="128">
        <f t="shared" si="4"/>
        <v>17200</v>
      </c>
      <c r="C133" s="127">
        <f>SUM(C131:C132)</f>
        <v>1.72</v>
      </c>
      <c r="D133" s="126">
        <f>SUM(D131:D132)</f>
        <v>0.02</v>
      </c>
      <c r="E133" s="108"/>
      <c r="F133" s="107"/>
      <c r="G133" s="125"/>
    </row>
    <row r="134" spans="1:7" ht="37.5" hidden="1" customHeight="1" x14ac:dyDescent="0.45">
      <c r="A134" s="137" t="s">
        <v>205</v>
      </c>
      <c r="B134" s="136">
        <f t="shared" si="4"/>
        <v>15300</v>
      </c>
      <c r="C134" s="135">
        <v>1.53</v>
      </c>
      <c r="D134" s="134"/>
      <c r="E134" s="121"/>
      <c r="F134" s="120"/>
      <c r="G134" s="133"/>
    </row>
    <row r="135" spans="1:7" ht="35.25" hidden="1" customHeight="1" x14ac:dyDescent="0.45">
      <c r="A135" s="10" t="s">
        <v>1</v>
      </c>
      <c r="B135" s="132">
        <f t="shared" si="4"/>
        <v>1900</v>
      </c>
      <c r="C135" s="1586">
        <f>[6]массаж!H55</f>
        <v>0.19</v>
      </c>
      <c r="D135" s="1584">
        <f>[6]массаж!I55</f>
        <v>0.02</v>
      </c>
      <c r="E135" s="1585">
        <f>[6]массаж!I54</f>
        <v>1.7399999999999999E-2</v>
      </c>
      <c r="F135" s="120">
        <v>0</v>
      </c>
      <c r="G135" s="133"/>
    </row>
    <row r="136" spans="1:7" ht="33.75" hidden="1" customHeight="1" thickBot="1" x14ac:dyDescent="0.45">
      <c r="A136" s="7" t="s">
        <v>0</v>
      </c>
      <c r="B136" s="128">
        <f t="shared" si="4"/>
        <v>17200</v>
      </c>
      <c r="C136" s="127">
        <f>SUM(C134:C135)</f>
        <v>1.72</v>
      </c>
      <c r="D136" s="126">
        <f>SUM(D134:D135)</f>
        <v>0.02</v>
      </c>
      <c r="E136" s="108"/>
      <c r="F136" s="107"/>
      <c r="G136" s="125"/>
    </row>
    <row r="137" spans="1:7" ht="31.5" hidden="1" customHeight="1" x14ac:dyDescent="0.45">
      <c r="A137" s="137" t="s">
        <v>204</v>
      </c>
      <c r="B137" s="136">
        <f t="shared" si="4"/>
        <v>22900</v>
      </c>
      <c r="C137" s="135">
        <v>2.29</v>
      </c>
      <c r="D137" s="134"/>
      <c r="E137" s="121"/>
      <c r="F137" s="120"/>
      <c r="G137" s="133"/>
    </row>
    <row r="138" spans="1:7" ht="28.5" hidden="1" thickBot="1" x14ac:dyDescent="0.45">
      <c r="A138" s="10" t="s">
        <v>1</v>
      </c>
      <c r="B138" s="132">
        <f t="shared" si="4"/>
        <v>1900</v>
      </c>
      <c r="C138" s="1586">
        <f>[6]массаж!H59</f>
        <v>0.19</v>
      </c>
      <c r="D138" s="1584">
        <f>[6]массаж!I59</f>
        <v>0.02</v>
      </c>
      <c r="E138" s="1585">
        <f>[6]массаж!I58</f>
        <v>1.7399999999999999E-2</v>
      </c>
      <c r="F138" s="120">
        <v>0</v>
      </c>
      <c r="G138" s="133"/>
    </row>
    <row r="139" spans="1:7" ht="28.5" hidden="1" thickBot="1" x14ac:dyDescent="0.45">
      <c r="A139" s="7" t="s">
        <v>0</v>
      </c>
      <c r="B139" s="128">
        <f t="shared" si="4"/>
        <v>24800</v>
      </c>
      <c r="C139" s="127">
        <f>SUM(C137:C138)</f>
        <v>2.48</v>
      </c>
      <c r="D139" s="126">
        <f>SUM(D137:D138)</f>
        <v>0.02</v>
      </c>
      <c r="E139" s="108"/>
      <c r="F139" s="107"/>
      <c r="G139" s="125"/>
    </row>
    <row r="140" spans="1:7" ht="33.75" hidden="1" customHeight="1" x14ac:dyDescent="0.45">
      <c r="A140" s="137" t="s">
        <v>203</v>
      </c>
      <c r="B140" s="136">
        <f t="shared" si="4"/>
        <v>30500</v>
      </c>
      <c r="C140" s="135">
        <v>3.05</v>
      </c>
      <c r="D140" s="134"/>
      <c r="E140" s="121"/>
      <c r="F140" s="120"/>
      <c r="G140" s="133"/>
    </row>
    <row r="141" spans="1:7" ht="35.25" hidden="1" customHeight="1" x14ac:dyDescent="0.45">
      <c r="A141" s="10" t="s">
        <v>1</v>
      </c>
      <c r="B141" s="132">
        <f t="shared" si="4"/>
        <v>3100</v>
      </c>
      <c r="C141" s="1586">
        <f>[6]массаж!H63</f>
        <v>0.31</v>
      </c>
      <c r="D141" s="1584">
        <f>[6]массаж!I63</f>
        <v>0.03</v>
      </c>
      <c r="E141" s="1585">
        <f>[6]массаж!I62</f>
        <v>2.9000000000000001E-2</v>
      </c>
      <c r="F141" s="120">
        <v>0</v>
      </c>
      <c r="G141" s="133"/>
    </row>
    <row r="142" spans="1:7" ht="37.5" hidden="1" customHeight="1" thickBot="1" x14ac:dyDescent="0.45">
      <c r="A142" s="7" t="s">
        <v>0</v>
      </c>
      <c r="B142" s="128">
        <f t="shared" si="4"/>
        <v>33600</v>
      </c>
      <c r="C142" s="127">
        <f>SUM(C140:C141)</f>
        <v>3.36</v>
      </c>
      <c r="D142" s="126">
        <f>SUM(D140:D141)</f>
        <v>0.03</v>
      </c>
      <c r="E142" s="108"/>
      <c r="F142" s="107"/>
      <c r="G142" s="125"/>
    </row>
    <row r="143" spans="1:7" ht="37.5" hidden="1" customHeight="1" x14ac:dyDescent="0.45">
      <c r="A143" s="137" t="s">
        <v>202</v>
      </c>
      <c r="B143" s="136">
        <f t="shared" si="4"/>
        <v>38100</v>
      </c>
      <c r="C143" s="135">
        <v>3.81</v>
      </c>
      <c r="D143" s="134"/>
      <c r="E143" s="121"/>
      <c r="F143" s="120"/>
      <c r="G143" s="133"/>
    </row>
    <row r="144" spans="1:7" ht="33" hidden="1" customHeight="1" x14ac:dyDescent="0.45">
      <c r="A144" s="10" t="s">
        <v>1</v>
      </c>
      <c r="B144" s="132">
        <f t="shared" si="4"/>
        <v>3100</v>
      </c>
      <c r="C144" s="1586">
        <f>[6]массаж!H67</f>
        <v>0.31</v>
      </c>
      <c r="D144" s="1584">
        <f>[6]массаж!I67</f>
        <v>0.03</v>
      </c>
      <c r="E144" s="1585">
        <f>[6]массаж!I66</f>
        <v>2.9000000000000001E-2</v>
      </c>
      <c r="F144" s="120">
        <v>0</v>
      </c>
      <c r="G144" s="133"/>
    </row>
    <row r="145" spans="1:8" ht="38.25" hidden="1" customHeight="1" thickBot="1" x14ac:dyDescent="0.45">
      <c r="A145" s="7" t="s">
        <v>0</v>
      </c>
      <c r="B145" s="128">
        <f t="shared" si="4"/>
        <v>41200</v>
      </c>
      <c r="C145" s="127">
        <f>SUM(C143:C144)</f>
        <v>4.12</v>
      </c>
      <c r="D145" s="126">
        <f>SUM(D143:D144)</f>
        <v>0.03</v>
      </c>
      <c r="E145" s="108"/>
      <c r="F145" s="107"/>
      <c r="G145" s="125"/>
    </row>
    <row r="146" spans="1:8" ht="37.5" hidden="1" customHeight="1" x14ac:dyDescent="0.45">
      <c r="A146" s="137" t="s">
        <v>201</v>
      </c>
      <c r="B146" s="136">
        <f t="shared" si="4"/>
        <v>38100</v>
      </c>
      <c r="C146" s="135">
        <v>3.81</v>
      </c>
      <c r="D146" s="134"/>
      <c r="E146" s="121"/>
      <c r="F146" s="120"/>
      <c r="G146" s="133"/>
    </row>
    <row r="147" spans="1:8" ht="33.75" hidden="1" customHeight="1" x14ac:dyDescent="0.45">
      <c r="A147" s="10" t="s">
        <v>1</v>
      </c>
      <c r="B147" s="132">
        <f t="shared" si="4"/>
        <v>3100</v>
      </c>
      <c r="C147" s="1586">
        <f>[6]массаж!H71</f>
        <v>0.31</v>
      </c>
      <c r="D147" s="1588">
        <f>[6]массаж!I71</f>
        <v>0.03</v>
      </c>
      <c r="E147" s="1589">
        <f>[6]массаж!I71</f>
        <v>0.03</v>
      </c>
      <c r="F147" s="102">
        <v>0</v>
      </c>
      <c r="G147" s="133"/>
    </row>
    <row r="148" spans="1:8" ht="28.5" hidden="1" thickBot="1" x14ac:dyDescent="0.45">
      <c r="A148" s="7" t="s">
        <v>0</v>
      </c>
      <c r="B148" s="128">
        <f t="shared" si="4"/>
        <v>41200</v>
      </c>
      <c r="C148" s="127">
        <f>SUM(C146:C147)</f>
        <v>4.12</v>
      </c>
      <c r="D148" s="126">
        <f>SUM(D146:D147)</f>
        <v>0.03</v>
      </c>
      <c r="E148" s="1590"/>
      <c r="F148" s="1591"/>
      <c r="G148" s="125"/>
    </row>
    <row r="149" spans="1:8" ht="28.5" hidden="1" thickBot="1" x14ac:dyDescent="0.45">
      <c r="A149" s="137" t="s">
        <v>200</v>
      </c>
      <c r="B149" s="136">
        <f t="shared" si="4"/>
        <v>15300</v>
      </c>
      <c r="C149" s="135">
        <v>1.53</v>
      </c>
      <c r="D149" s="134"/>
      <c r="E149" s="121"/>
      <c r="F149" s="120"/>
      <c r="G149" s="133"/>
    </row>
    <row r="150" spans="1:8" ht="28.5" hidden="1" thickBot="1" x14ac:dyDescent="0.45">
      <c r="A150" s="10" t="s">
        <v>1</v>
      </c>
      <c r="B150" s="132">
        <f t="shared" si="4"/>
        <v>1900</v>
      </c>
      <c r="C150" s="1586">
        <f>[6]массаж!H75</f>
        <v>0.19</v>
      </c>
      <c r="D150" s="1584">
        <f>[6]массаж!I75</f>
        <v>0.02</v>
      </c>
      <c r="E150" s="1585">
        <f>[6]массаж!I74</f>
        <v>1.7399999999999999E-2</v>
      </c>
      <c r="F150" s="120">
        <v>0</v>
      </c>
      <c r="G150" s="133"/>
    </row>
    <row r="151" spans="1:8" ht="37.5" hidden="1" customHeight="1" thickBot="1" x14ac:dyDescent="0.45">
      <c r="A151" s="7" t="s">
        <v>0</v>
      </c>
      <c r="B151" s="128">
        <f t="shared" si="4"/>
        <v>17200</v>
      </c>
      <c r="C151" s="127">
        <f>SUM(C149:C150)</f>
        <v>1.72</v>
      </c>
      <c r="D151" s="125">
        <f>SUM(D149:D150)</f>
        <v>0.02</v>
      </c>
      <c r="E151" s="108"/>
      <c r="F151" s="107"/>
      <c r="G151" s="125"/>
    </row>
    <row r="152" spans="1:8" ht="35.25" hidden="1" customHeight="1" x14ac:dyDescent="0.45">
      <c r="A152" s="137" t="s">
        <v>199</v>
      </c>
      <c r="B152" s="154">
        <f t="shared" si="4"/>
        <v>15300</v>
      </c>
      <c r="C152" s="1586">
        <v>1.53</v>
      </c>
      <c r="D152" s="1584"/>
      <c r="E152" s="1585"/>
      <c r="F152" s="120"/>
      <c r="G152" s="133"/>
    </row>
    <row r="153" spans="1:8" ht="35.25" hidden="1" customHeight="1" x14ac:dyDescent="0.45">
      <c r="A153" s="10" t="s">
        <v>1</v>
      </c>
      <c r="B153" s="132">
        <f t="shared" si="4"/>
        <v>1900</v>
      </c>
      <c r="C153" s="1586">
        <f>[6]массаж!H79</f>
        <v>0.19</v>
      </c>
      <c r="D153" s="1584">
        <f>[6]массаж!I79</f>
        <v>0.02</v>
      </c>
      <c r="E153" s="1585">
        <f>[6]массаж!I78</f>
        <v>1.7399999999999999E-2</v>
      </c>
      <c r="F153" s="120">
        <v>0</v>
      </c>
      <c r="G153" s="133"/>
    </row>
    <row r="154" spans="1:8" ht="38.25" hidden="1" customHeight="1" thickBot="1" x14ac:dyDescent="0.45">
      <c r="A154" s="7" t="s">
        <v>0</v>
      </c>
      <c r="B154" s="152">
        <f t="shared" si="4"/>
        <v>17200</v>
      </c>
      <c r="C154" s="127">
        <f>SUM(C152:C153)</f>
        <v>1.72</v>
      </c>
      <c r="D154" s="125">
        <f>SUM(D152:D153)</f>
        <v>0.02</v>
      </c>
      <c r="E154" s="108"/>
      <c r="F154" s="107"/>
      <c r="G154" s="125"/>
    </row>
    <row r="155" spans="1:8" ht="40.5" hidden="1" customHeight="1" x14ac:dyDescent="0.45">
      <c r="A155" s="137" t="s">
        <v>198</v>
      </c>
      <c r="B155" s="136">
        <f t="shared" si="4"/>
        <v>22900</v>
      </c>
      <c r="C155" s="1586">
        <v>2.29</v>
      </c>
      <c r="D155" s="1584"/>
      <c r="E155" s="1585"/>
      <c r="F155" s="120"/>
      <c r="G155" s="133"/>
    </row>
    <row r="156" spans="1:8" ht="33.75" hidden="1" customHeight="1" x14ac:dyDescent="0.45">
      <c r="A156" s="10" t="s">
        <v>1</v>
      </c>
      <c r="B156" s="132">
        <f t="shared" si="4"/>
        <v>3100</v>
      </c>
      <c r="C156" s="1586">
        <f>[6]массаж!H83</f>
        <v>0.31</v>
      </c>
      <c r="D156" s="1584">
        <f>[6]массаж!I83</f>
        <v>0.03</v>
      </c>
      <c r="E156" s="1585">
        <f>[6]массаж!I82</f>
        <v>2.9000000000000001E-2</v>
      </c>
      <c r="F156" s="120">
        <v>0</v>
      </c>
      <c r="G156" s="133"/>
    </row>
    <row r="157" spans="1:8" ht="33.75" hidden="1" customHeight="1" thickBot="1" x14ac:dyDescent="0.45">
      <c r="A157" s="7" t="s">
        <v>0</v>
      </c>
      <c r="B157" s="128">
        <f t="shared" si="4"/>
        <v>26000</v>
      </c>
      <c r="C157" s="127">
        <f>SUM(C155:C156)</f>
        <v>2.6</v>
      </c>
      <c r="D157" s="126">
        <f>SUM(D155:D156)</f>
        <v>0.03</v>
      </c>
      <c r="E157" s="108"/>
      <c r="F157" s="107"/>
      <c r="G157" s="125"/>
    </row>
    <row r="158" spans="1:8" ht="30" hidden="1" customHeight="1" x14ac:dyDescent="0.45">
      <c r="A158" s="137" t="s">
        <v>197</v>
      </c>
      <c r="B158" s="136">
        <f t="shared" si="4"/>
        <v>30500</v>
      </c>
      <c r="C158" s="135">
        <v>3.05</v>
      </c>
      <c r="D158" s="134"/>
      <c r="E158" s="121"/>
      <c r="F158" s="120"/>
      <c r="G158" s="133"/>
    </row>
    <row r="159" spans="1:8" ht="31.5" hidden="1" customHeight="1" x14ac:dyDescent="0.45">
      <c r="A159" s="10" t="s">
        <v>1</v>
      </c>
      <c r="B159" s="132">
        <f t="shared" si="4"/>
        <v>3100</v>
      </c>
      <c r="C159" s="1586">
        <f>[6]массаж!H87</f>
        <v>0.31</v>
      </c>
      <c r="D159" s="1584">
        <f>[6]массаж!I87</f>
        <v>0.03</v>
      </c>
      <c r="E159" s="1585">
        <f>[6]массаж!I86</f>
        <v>2.9000000000000001E-2</v>
      </c>
      <c r="F159" s="120">
        <v>0</v>
      </c>
      <c r="G159" s="133"/>
    </row>
    <row r="160" spans="1:8" ht="32.25" hidden="1" customHeight="1" thickBot="1" x14ac:dyDescent="0.45">
      <c r="A160" s="7" t="s">
        <v>0</v>
      </c>
      <c r="B160" s="128">
        <f t="shared" si="4"/>
        <v>33600</v>
      </c>
      <c r="C160" s="127">
        <f>SUM(C158:C159)</f>
        <v>3.36</v>
      </c>
      <c r="D160" s="125">
        <f>SUM(D158:D159)</f>
        <v>0.03</v>
      </c>
      <c r="E160" s="108"/>
      <c r="F160" s="107"/>
      <c r="G160" s="61"/>
      <c r="H160" s="210"/>
    </row>
    <row r="161" spans="1:8" ht="33.75" hidden="1" customHeight="1" x14ac:dyDescent="0.45">
      <c r="A161" s="137" t="s">
        <v>196</v>
      </c>
      <c r="B161" s="136">
        <f t="shared" si="4"/>
        <v>15300</v>
      </c>
      <c r="C161" s="1586">
        <v>1.53</v>
      </c>
      <c r="D161" s="1584"/>
      <c r="E161" s="1585"/>
      <c r="F161" s="120"/>
      <c r="G161" s="69"/>
      <c r="H161" s="14">
        <v>5</v>
      </c>
    </row>
    <row r="162" spans="1:8" ht="30" hidden="1" customHeight="1" x14ac:dyDescent="0.45">
      <c r="A162" s="10" t="s">
        <v>1</v>
      </c>
      <c r="B162" s="132">
        <f t="shared" si="4"/>
        <v>1900</v>
      </c>
      <c r="C162" s="1586">
        <f>[6]массаж!H91</f>
        <v>0.19</v>
      </c>
      <c r="D162" s="1584">
        <f>[6]массаж!I91</f>
        <v>0.02</v>
      </c>
      <c r="E162" s="1585">
        <f>[6]массаж!I90</f>
        <v>1.7399999999999999E-2</v>
      </c>
      <c r="F162" s="120">
        <v>0</v>
      </c>
      <c r="G162" s="133"/>
    </row>
    <row r="163" spans="1:8" ht="33.75" hidden="1" customHeight="1" thickBot="1" x14ac:dyDescent="0.45">
      <c r="A163" s="7" t="s">
        <v>0</v>
      </c>
      <c r="B163" s="128">
        <f t="shared" si="4"/>
        <v>17200</v>
      </c>
      <c r="C163" s="127">
        <f>SUM(C161:C162)</f>
        <v>1.72</v>
      </c>
      <c r="D163" s="125">
        <f>SUM(D161:D162)</f>
        <v>0.02</v>
      </c>
      <c r="E163" s="108"/>
      <c r="F163" s="107"/>
      <c r="G163" s="125"/>
    </row>
    <row r="164" spans="1:8" ht="35.25" hidden="1" customHeight="1" x14ac:dyDescent="0.45">
      <c r="A164" s="137" t="s">
        <v>195</v>
      </c>
      <c r="B164" s="136">
        <f t="shared" si="4"/>
        <v>15300</v>
      </c>
      <c r="C164" s="1586">
        <v>1.53</v>
      </c>
      <c r="D164" s="1584"/>
      <c r="E164" s="1585"/>
      <c r="F164" s="120"/>
      <c r="G164" s="133"/>
      <c r="H164" s="15"/>
    </row>
    <row r="165" spans="1:8" ht="31.5" hidden="1" customHeight="1" x14ac:dyDescent="0.45">
      <c r="A165" s="10" t="s">
        <v>1</v>
      </c>
      <c r="B165" s="132">
        <f t="shared" si="4"/>
        <v>1900</v>
      </c>
      <c r="C165" s="1586">
        <f>[6]массаж!H95</f>
        <v>0.19</v>
      </c>
      <c r="D165" s="1584">
        <f>[6]массаж!I95</f>
        <v>0.02</v>
      </c>
      <c r="E165" s="1585">
        <f>[6]массаж!I94</f>
        <v>1.7399999999999999E-2</v>
      </c>
      <c r="F165" s="120">
        <v>0</v>
      </c>
      <c r="G165" s="133"/>
    </row>
    <row r="166" spans="1:8" ht="32.25" hidden="1" customHeight="1" thickBot="1" x14ac:dyDescent="0.45">
      <c r="A166" s="7" t="s">
        <v>0</v>
      </c>
      <c r="B166" s="128">
        <f t="shared" si="4"/>
        <v>17200</v>
      </c>
      <c r="C166" s="127">
        <f>SUM(C164:C165)</f>
        <v>1.72</v>
      </c>
      <c r="D166" s="125">
        <f>SUM(D164:D165)</f>
        <v>0.02</v>
      </c>
      <c r="E166" s="108"/>
      <c r="F166" s="107"/>
      <c r="G166" s="125"/>
    </row>
    <row r="167" spans="1:8" ht="33.75" hidden="1" customHeight="1" x14ac:dyDescent="0.45">
      <c r="A167" s="137" t="s">
        <v>194</v>
      </c>
      <c r="B167" s="136">
        <f t="shared" si="4"/>
        <v>15300</v>
      </c>
      <c r="C167" s="1586">
        <v>1.53</v>
      </c>
      <c r="D167" s="1584"/>
      <c r="E167" s="1585"/>
      <c r="F167" s="120"/>
      <c r="G167" s="133"/>
    </row>
    <row r="168" spans="1:8" ht="35.25" hidden="1" customHeight="1" x14ac:dyDescent="0.45">
      <c r="A168" s="10" t="s">
        <v>1</v>
      </c>
      <c r="B168" s="132">
        <f t="shared" ref="B168:B178" si="5">C168*$B$15</f>
        <v>1900</v>
      </c>
      <c r="C168" s="1586">
        <f>[6]массаж!H99</f>
        <v>0.19</v>
      </c>
      <c r="D168" s="1584">
        <f>[6]массаж!I99</f>
        <v>0.02</v>
      </c>
      <c r="E168" s="1585">
        <f>[6]массаж!I98</f>
        <v>1.7399999999999999E-2</v>
      </c>
      <c r="F168" s="120">
        <v>0</v>
      </c>
      <c r="G168" s="133"/>
    </row>
    <row r="169" spans="1:8" ht="36" hidden="1" customHeight="1" thickBot="1" x14ac:dyDescent="0.45">
      <c r="A169" s="7" t="s">
        <v>0</v>
      </c>
      <c r="B169" s="128">
        <f t="shared" si="5"/>
        <v>17200</v>
      </c>
      <c r="C169" s="127">
        <f>SUM(C167:C168)</f>
        <v>1.72</v>
      </c>
      <c r="D169" s="125">
        <f>SUM(D167:D168)</f>
        <v>0.02</v>
      </c>
      <c r="E169" s="108"/>
      <c r="F169" s="107"/>
      <c r="G169" s="125"/>
    </row>
    <row r="170" spans="1:8" ht="35.25" hidden="1" customHeight="1" x14ac:dyDescent="0.45">
      <c r="A170" s="137" t="s">
        <v>193</v>
      </c>
      <c r="B170" s="136">
        <f t="shared" si="5"/>
        <v>30500</v>
      </c>
      <c r="C170" s="1586">
        <v>3.05</v>
      </c>
      <c r="D170" s="1584"/>
      <c r="E170" s="1585"/>
      <c r="F170" s="120"/>
      <c r="G170" s="133"/>
    </row>
    <row r="171" spans="1:8" ht="33" hidden="1" customHeight="1" x14ac:dyDescent="0.45">
      <c r="A171" s="10" t="s">
        <v>1</v>
      </c>
      <c r="B171" s="132">
        <f t="shared" si="5"/>
        <v>1900</v>
      </c>
      <c r="C171" s="1586">
        <f>[6]массаж!H103</f>
        <v>0.19</v>
      </c>
      <c r="D171" s="1584">
        <f>[6]массаж!I103</f>
        <v>0.02</v>
      </c>
      <c r="E171" s="1585">
        <f>[6]массаж!I102</f>
        <v>1.7399999999999999E-2</v>
      </c>
      <c r="F171" s="120">
        <v>0</v>
      </c>
      <c r="G171" s="133"/>
    </row>
    <row r="172" spans="1:8" ht="28.5" hidden="1" thickBot="1" x14ac:dyDescent="0.45">
      <c r="A172" s="7" t="s">
        <v>0</v>
      </c>
      <c r="B172" s="128">
        <f t="shared" si="5"/>
        <v>32399.999999999996</v>
      </c>
      <c r="C172" s="127">
        <f>SUM(C170:C171)</f>
        <v>3.2399999999999998</v>
      </c>
      <c r="D172" s="126">
        <f>SUM(D170:D171)</f>
        <v>0.02</v>
      </c>
      <c r="E172" s="108"/>
      <c r="F172" s="107"/>
      <c r="G172" s="125"/>
    </row>
    <row r="173" spans="1:8" ht="33.75" hidden="1" customHeight="1" x14ac:dyDescent="0.45">
      <c r="A173" s="137" t="s">
        <v>192</v>
      </c>
      <c r="B173" s="136">
        <f t="shared" si="5"/>
        <v>15300</v>
      </c>
      <c r="C173" s="135">
        <v>1.53</v>
      </c>
      <c r="D173" s="134"/>
      <c r="E173" s="121"/>
      <c r="F173" s="120"/>
      <c r="G173" s="133"/>
    </row>
    <row r="174" spans="1:8" ht="33.75" hidden="1" customHeight="1" x14ac:dyDescent="0.45">
      <c r="A174" s="10" t="s">
        <v>1</v>
      </c>
      <c r="B174" s="132">
        <f t="shared" si="5"/>
        <v>1900</v>
      </c>
      <c r="C174" s="135">
        <f>[6]массаж!H107</f>
        <v>0.19</v>
      </c>
      <c r="D174" s="168"/>
      <c r="E174" s="121"/>
      <c r="F174" s="120"/>
      <c r="G174" s="133"/>
    </row>
    <row r="175" spans="1:8" ht="28.5" hidden="1" thickBot="1" x14ac:dyDescent="0.45">
      <c r="A175" s="7" t="s">
        <v>0</v>
      </c>
      <c r="B175" s="128">
        <f t="shared" si="5"/>
        <v>17200</v>
      </c>
      <c r="C175" s="127">
        <f>SUM(C173:C174)</f>
        <v>1.72</v>
      </c>
      <c r="D175" s="125">
        <f>SUM(D173:D174)</f>
        <v>0</v>
      </c>
      <c r="E175" s="108"/>
      <c r="F175" s="107"/>
      <c r="G175" s="125"/>
    </row>
    <row r="176" spans="1:8" ht="37.5" hidden="1" customHeight="1" x14ac:dyDescent="0.45">
      <c r="A176" s="137" t="s">
        <v>191</v>
      </c>
      <c r="B176" s="136">
        <f t="shared" si="5"/>
        <v>7700</v>
      </c>
      <c r="C176" s="1586">
        <v>0.77</v>
      </c>
      <c r="D176" s="1584"/>
      <c r="E176" s="1585"/>
      <c r="F176" s="120"/>
      <c r="G176" s="133"/>
      <c r="H176" s="15"/>
    </row>
    <row r="177" spans="1:7" ht="35.25" hidden="1" customHeight="1" x14ac:dyDescent="0.45">
      <c r="A177" s="10" t="s">
        <v>1</v>
      </c>
      <c r="B177" s="132">
        <f t="shared" si="5"/>
        <v>100</v>
      </c>
      <c r="C177" s="1586">
        <f>[6]массаж!H112</f>
        <v>0.01</v>
      </c>
      <c r="D177" s="1584">
        <f>[6]массаж!I112</f>
        <v>0</v>
      </c>
      <c r="E177" s="1585"/>
      <c r="F177" s="120"/>
      <c r="G177" s="133"/>
    </row>
    <row r="178" spans="1:7" ht="32.25" hidden="1" customHeight="1" thickBot="1" x14ac:dyDescent="0.45">
      <c r="A178" s="7" t="s">
        <v>0</v>
      </c>
      <c r="B178" s="128">
        <f t="shared" si="5"/>
        <v>7800</v>
      </c>
      <c r="C178" s="127">
        <f>SUM(C176:C177)</f>
        <v>0.78</v>
      </c>
      <c r="D178" s="126">
        <f>SUM(D176:D177)</f>
        <v>0</v>
      </c>
      <c r="E178" s="108"/>
      <c r="F178" s="107"/>
      <c r="G178" s="125"/>
    </row>
    <row r="179" spans="1:7" ht="27.75" hidden="1" thickBot="1" x14ac:dyDescent="0.4">
      <c r="A179" s="191" t="s">
        <v>190</v>
      </c>
      <c r="B179" s="214"/>
      <c r="C179" s="1529"/>
      <c r="D179" s="1592"/>
      <c r="E179" s="121"/>
      <c r="F179" s="120"/>
      <c r="G179" s="133"/>
    </row>
    <row r="180" spans="1:7" ht="36.75" hidden="1" customHeight="1" x14ac:dyDescent="0.45">
      <c r="A180" s="1230" t="s">
        <v>189</v>
      </c>
      <c r="B180" s="136">
        <f t="shared" ref="B180:B194" si="6">C180*$B$15</f>
        <v>75500</v>
      </c>
      <c r="C180" s="1593">
        <v>7.55</v>
      </c>
      <c r="D180" s="134"/>
      <c r="E180" s="121"/>
      <c r="F180" s="120"/>
      <c r="G180" s="133"/>
    </row>
    <row r="181" spans="1:7" ht="37.5" hidden="1" customHeight="1" x14ac:dyDescent="0.45">
      <c r="A181" s="10" t="s">
        <v>1</v>
      </c>
      <c r="B181" s="132">
        <f t="shared" si="6"/>
        <v>200</v>
      </c>
      <c r="C181" s="1594">
        <f>[6]ИРТ!H17</f>
        <v>0.02</v>
      </c>
      <c r="D181" s="1595">
        <f>[6]ИРТ!I17</f>
        <v>0</v>
      </c>
      <c r="E181" s="88">
        <v>0</v>
      </c>
      <c r="F181" s="102">
        <f>[6]ИРТ!I16</f>
        <v>0</v>
      </c>
      <c r="G181" s="208"/>
    </row>
    <row r="182" spans="1:7" ht="33.75" hidden="1" customHeight="1" thickBot="1" x14ac:dyDescent="0.45">
      <c r="A182" s="7" t="s">
        <v>0</v>
      </c>
      <c r="B182" s="128">
        <f t="shared" si="6"/>
        <v>75700</v>
      </c>
      <c r="C182" s="127">
        <f>SUM(C180:C181)</f>
        <v>7.5699999999999994</v>
      </c>
      <c r="D182" s="1540">
        <f>SUM(D180:D181)</f>
        <v>0</v>
      </c>
      <c r="E182" s="1559"/>
      <c r="F182" s="1560"/>
      <c r="G182" s="209"/>
    </row>
    <row r="183" spans="1:7" ht="39" hidden="1" customHeight="1" x14ac:dyDescent="0.45">
      <c r="A183" s="1230" t="s">
        <v>188</v>
      </c>
      <c r="B183" s="136">
        <f t="shared" si="6"/>
        <v>40800</v>
      </c>
      <c r="C183" s="1593">
        <v>4.08</v>
      </c>
      <c r="D183" s="1552"/>
      <c r="E183" s="1557"/>
      <c r="F183" s="1558"/>
      <c r="G183" s="172"/>
    </row>
    <row r="184" spans="1:7" ht="33" hidden="1" customHeight="1" x14ac:dyDescent="0.45">
      <c r="A184" s="10" t="s">
        <v>1</v>
      </c>
      <c r="B184" s="132">
        <f t="shared" si="6"/>
        <v>200</v>
      </c>
      <c r="C184" s="1594">
        <f>[6]ИРТ!H22</f>
        <v>0.02</v>
      </c>
      <c r="D184" s="1595">
        <f>[6]ИРТ!I22</f>
        <v>0</v>
      </c>
      <c r="E184" s="88">
        <v>0</v>
      </c>
      <c r="F184" s="102">
        <f>[6]ИРТ!I21</f>
        <v>0</v>
      </c>
      <c r="G184" s="208"/>
    </row>
    <row r="185" spans="1:7" ht="28.5" hidden="1" thickBot="1" x14ac:dyDescent="0.45">
      <c r="A185" s="7" t="s">
        <v>0</v>
      </c>
      <c r="B185" s="128">
        <f t="shared" si="6"/>
        <v>41000</v>
      </c>
      <c r="C185" s="127">
        <f>SUM(C183:C184)</f>
        <v>4.0999999999999996</v>
      </c>
      <c r="D185" s="1540">
        <f>SUM(D183:D184)</f>
        <v>0</v>
      </c>
      <c r="E185" s="1596"/>
      <c r="F185" s="1597"/>
      <c r="G185" s="209"/>
    </row>
    <row r="186" spans="1:7" ht="56.25" hidden="1" thickBot="1" x14ac:dyDescent="0.45">
      <c r="A186" s="1232" t="s">
        <v>187</v>
      </c>
      <c r="B186" s="136">
        <f t="shared" si="6"/>
        <v>26600</v>
      </c>
      <c r="C186" s="1593">
        <f>2.66</f>
        <v>2.66</v>
      </c>
      <c r="D186" s="1552"/>
      <c r="E186" s="1557"/>
      <c r="F186" s="1558"/>
      <c r="G186" s="172"/>
    </row>
    <row r="187" spans="1:7" ht="28.5" hidden="1" thickBot="1" x14ac:dyDescent="0.45">
      <c r="A187" s="10" t="s">
        <v>1</v>
      </c>
      <c r="B187" s="132">
        <f t="shared" si="6"/>
        <v>200</v>
      </c>
      <c r="C187" s="1598">
        <f>[6]ИРТ!H27</f>
        <v>0.02</v>
      </c>
      <c r="D187" s="1599">
        <f>[6]ИРТ!I27</f>
        <v>0</v>
      </c>
      <c r="E187" s="1600"/>
      <c r="F187" s="1601"/>
      <c r="G187" s="207"/>
    </row>
    <row r="188" spans="1:7" ht="35.25" hidden="1" customHeight="1" thickBot="1" x14ac:dyDescent="0.45">
      <c r="A188" s="7" t="s">
        <v>0</v>
      </c>
      <c r="B188" s="128">
        <f t="shared" si="6"/>
        <v>26800</v>
      </c>
      <c r="C188" s="127">
        <f>SUM(C186:C187)</f>
        <v>2.68</v>
      </c>
      <c r="D188" s="1540">
        <f>SUM(D186:D187)</f>
        <v>0</v>
      </c>
      <c r="E188" s="1559"/>
      <c r="F188" s="1560"/>
      <c r="G188" s="209"/>
    </row>
    <row r="189" spans="1:7" ht="36.75" hidden="1" customHeight="1" x14ac:dyDescent="0.45">
      <c r="A189" s="1235" t="s">
        <v>186</v>
      </c>
      <c r="B189" s="136">
        <f t="shared" si="6"/>
        <v>40800</v>
      </c>
      <c r="C189" s="1593">
        <v>4.08</v>
      </c>
      <c r="D189" s="134"/>
      <c r="E189" s="121"/>
      <c r="F189" s="120"/>
      <c r="G189" s="133"/>
    </row>
    <row r="190" spans="1:7" ht="36.75" hidden="1" customHeight="1" x14ac:dyDescent="0.45">
      <c r="A190" s="10" t="s">
        <v>1</v>
      </c>
      <c r="B190" s="132">
        <f t="shared" si="6"/>
        <v>200</v>
      </c>
      <c r="C190" s="1593">
        <f>[6]ИРТ!H33</f>
        <v>0.02</v>
      </c>
      <c r="D190" s="1602">
        <f>[6]ИРТ!I33</f>
        <v>1E-3</v>
      </c>
      <c r="E190" s="1603">
        <v>0</v>
      </c>
      <c r="F190" s="1604">
        <f>[6]ИРТ!I33</f>
        <v>1E-3</v>
      </c>
      <c r="G190" s="208"/>
    </row>
    <row r="191" spans="1:7" ht="34.5" hidden="1" customHeight="1" thickBot="1" x14ac:dyDescent="0.45">
      <c r="A191" s="7" t="s">
        <v>0</v>
      </c>
      <c r="B191" s="128">
        <f t="shared" si="6"/>
        <v>41000</v>
      </c>
      <c r="C191" s="127">
        <f>SUM(C189:C190)</f>
        <v>4.0999999999999996</v>
      </c>
      <c r="D191" s="1540">
        <f>SUM(D189:D190)</f>
        <v>1E-3</v>
      </c>
      <c r="E191" s="1559"/>
      <c r="F191" s="1560"/>
      <c r="G191" s="209"/>
    </row>
    <row r="192" spans="1:7" ht="28.5" hidden="1" thickBot="1" x14ac:dyDescent="0.45">
      <c r="A192" s="1236" t="s">
        <v>185</v>
      </c>
      <c r="B192" s="136">
        <f t="shared" si="6"/>
        <v>76800</v>
      </c>
      <c r="C192" s="1593">
        <v>7.68</v>
      </c>
      <c r="D192" s="134"/>
      <c r="E192" s="121"/>
      <c r="F192" s="120"/>
      <c r="G192" s="133"/>
    </row>
    <row r="193" spans="1:7" ht="28.5" hidden="1" thickBot="1" x14ac:dyDescent="0.45">
      <c r="A193" s="10" t="s">
        <v>1</v>
      </c>
      <c r="B193" s="132">
        <f t="shared" si="6"/>
        <v>28100</v>
      </c>
      <c r="C193" s="1594">
        <f>[6]ИРТ!H45</f>
        <v>2.81</v>
      </c>
      <c r="D193" s="1595">
        <f>[6]ИРТ!I45</f>
        <v>0.21</v>
      </c>
      <c r="E193" s="88">
        <f>[6]ИРТ!K36</f>
        <v>0.21340000000000001</v>
      </c>
      <c r="F193" s="102">
        <f>[6]ИРТ!K44</f>
        <v>1.5E-3</v>
      </c>
      <c r="G193" s="15"/>
    </row>
    <row r="194" spans="1:7" ht="28.5" hidden="1" thickBot="1" x14ac:dyDescent="0.45">
      <c r="A194" s="7" t="s">
        <v>0</v>
      </c>
      <c r="B194" s="128">
        <f t="shared" si="6"/>
        <v>104900</v>
      </c>
      <c r="C194" s="127">
        <f>SUM(C192:C193)</f>
        <v>10.49</v>
      </c>
      <c r="D194" s="126">
        <f>SUM(D192:D193)</f>
        <v>0.21</v>
      </c>
      <c r="E194" s="1590"/>
      <c r="F194" s="1591"/>
      <c r="G194" s="125"/>
    </row>
    <row r="195" spans="1:7" ht="28.5" hidden="1" thickBot="1" x14ac:dyDescent="0.4">
      <c r="A195" s="1232" t="s">
        <v>184</v>
      </c>
      <c r="B195" s="1237"/>
      <c r="C195" s="1598">
        <v>22600</v>
      </c>
      <c r="D195" s="153"/>
      <c r="E195" s="121"/>
      <c r="F195" s="120"/>
      <c r="G195" s="133"/>
    </row>
    <row r="196" spans="1:7" ht="28.5" hidden="1" thickBot="1" x14ac:dyDescent="0.45">
      <c r="A196" s="10" t="s">
        <v>1</v>
      </c>
      <c r="B196" s="1238"/>
      <c r="C196" s="1598">
        <f>[6]ИРТ!H56</f>
        <v>0.6</v>
      </c>
      <c r="D196" s="1599">
        <f>[6]ИРТ!I56</f>
        <v>0.01</v>
      </c>
      <c r="E196" s="1600"/>
      <c r="F196" s="1601"/>
      <c r="G196" s="207"/>
    </row>
    <row r="197" spans="1:7" ht="27.75" hidden="1" thickBot="1" x14ac:dyDescent="0.4">
      <c r="A197" s="7" t="s">
        <v>0</v>
      </c>
      <c r="B197" s="167"/>
      <c r="C197" s="127">
        <f>SUM(C195:C196)</f>
        <v>22600.6</v>
      </c>
      <c r="D197" s="126">
        <f>SUM(D195:D196)</f>
        <v>0.01</v>
      </c>
      <c r="E197" s="108"/>
      <c r="F197" s="107"/>
      <c r="G197" s="125"/>
    </row>
    <row r="198" spans="1:7" ht="28.5" hidden="1" thickBot="1" x14ac:dyDescent="0.4">
      <c r="A198" s="1236" t="s">
        <v>183</v>
      </c>
      <c r="B198" s="1239"/>
      <c r="C198" s="1593">
        <v>22600</v>
      </c>
      <c r="D198" s="134"/>
      <c r="E198" s="121"/>
      <c r="F198" s="120"/>
      <c r="G198" s="133"/>
    </row>
    <row r="199" spans="1:7" ht="28.5" hidden="1" thickBot="1" x14ac:dyDescent="0.45">
      <c r="A199" s="10" t="s">
        <v>1</v>
      </c>
      <c r="B199" s="1238"/>
      <c r="C199" s="1593">
        <f>[6]ИРТ!H66</f>
        <v>0</v>
      </c>
      <c r="D199" s="1602">
        <f>[6]ИРТ!I66</f>
        <v>0</v>
      </c>
      <c r="E199" s="1605"/>
      <c r="F199" s="1606"/>
      <c r="G199" s="208"/>
    </row>
    <row r="200" spans="1:7" ht="27.75" hidden="1" thickBot="1" x14ac:dyDescent="0.4">
      <c r="A200" s="7" t="s">
        <v>0</v>
      </c>
      <c r="B200" s="167"/>
      <c r="C200" s="127">
        <f>SUM(C198:C199)</f>
        <v>22600</v>
      </c>
      <c r="D200" s="126">
        <f>SUM(D198:D199)</f>
        <v>0</v>
      </c>
      <c r="E200" s="108"/>
      <c r="F200" s="107"/>
      <c r="G200" s="125"/>
    </row>
    <row r="201" spans="1:7" ht="28.5" hidden="1" thickBot="1" x14ac:dyDescent="0.4">
      <c r="A201" s="1236" t="s">
        <v>182</v>
      </c>
      <c r="B201" s="1240"/>
      <c r="C201" s="1593">
        <v>22600</v>
      </c>
      <c r="D201" s="153"/>
      <c r="E201" s="121"/>
      <c r="F201" s="120"/>
      <c r="G201" s="133"/>
    </row>
    <row r="202" spans="1:7" ht="28.5" hidden="1" thickBot="1" x14ac:dyDescent="0.45">
      <c r="A202" s="10" t="s">
        <v>1</v>
      </c>
      <c r="B202" s="1238"/>
      <c r="C202" s="1593">
        <f>[6]ИРТ!H76</f>
        <v>0</v>
      </c>
      <c r="D202" s="1602">
        <f>[6]ИРТ!I76</f>
        <v>0</v>
      </c>
      <c r="E202" s="1605"/>
      <c r="F202" s="1606"/>
      <c r="G202" s="208"/>
    </row>
    <row r="203" spans="1:7" ht="27.75" hidden="1" thickBot="1" x14ac:dyDescent="0.4">
      <c r="A203" s="7" t="s">
        <v>0</v>
      </c>
      <c r="B203" s="167"/>
      <c r="C203" s="127">
        <f>SUM(C201:C202)</f>
        <v>22600</v>
      </c>
      <c r="D203" s="126">
        <f>SUM(D201:D202)</f>
        <v>0</v>
      </c>
      <c r="E203" s="108"/>
      <c r="F203" s="107"/>
      <c r="G203" s="125"/>
    </row>
    <row r="204" spans="1:7" ht="56.25" hidden="1" thickBot="1" x14ac:dyDescent="0.4">
      <c r="A204" s="1232" t="s">
        <v>181</v>
      </c>
      <c r="B204" s="1241"/>
      <c r="C204" s="1598">
        <v>30150</v>
      </c>
      <c r="D204" s="134"/>
      <c r="E204" s="121"/>
      <c r="F204" s="120"/>
      <c r="G204" s="133"/>
    </row>
    <row r="205" spans="1:7" ht="28.5" hidden="1" thickBot="1" x14ac:dyDescent="0.45">
      <c r="A205" s="10" t="s">
        <v>1</v>
      </c>
      <c r="B205" s="1238"/>
      <c r="C205" s="1598">
        <f>[6]ИРТ!H87</f>
        <v>0</v>
      </c>
      <c r="D205" s="1599">
        <f>[6]ИРТ!I87</f>
        <v>0</v>
      </c>
      <c r="E205" s="1600"/>
      <c r="F205" s="1601"/>
      <c r="G205" s="207"/>
    </row>
    <row r="206" spans="1:7" ht="27.75" hidden="1" thickBot="1" x14ac:dyDescent="0.4">
      <c r="A206" s="7" t="s">
        <v>0</v>
      </c>
      <c r="B206" s="167"/>
      <c r="C206" s="127">
        <f>SUM(C204:C205)</f>
        <v>30150</v>
      </c>
      <c r="D206" s="126">
        <f>SUM(D204:D205)</f>
        <v>0</v>
      </c>
      <c r="E206" s="108"/>
      <c r="F206" s="107"/>
      <c r="G206" s="125"/>
    </row>
    <row r="207" spans="1:7" ht="28.5" hidden="1" thickBot="1" x14ac:dyDescent="0.4">
      <c r="A207" s="1232" t="s">
        <v>180</v>
      </c>
      <c r="B207" s="1237"/>
      <c r="C207" s="1598">
        <v>30150</v>
      </c>
      <c r="D207" s="153"/>
      <c r="E207" s="121"/>
      <c r="F207" s="120"/>
      <c r="G207" s="133"/>
    </row>
    <row r="208" spans="1:7" ht="28.5" hidden="1" thickBot="1" x14ac:dyDescent="0.45">
      <c r="A208" s="10" t="s">
        <v>1</v>
      </c>
      <c r="B208" s="1238"/>
      <c r="C208" s="1598">
        <f>[6]ИРТ!H97</f>
        <v>0</v>
      </c>
      <c r="D208" s="1599">
        <f>[6]ИРТ!I97</f>
        <v>0</v>
      </c>
      <c r="E208" s="1600"/>
      <c r="F208" s="1601"/>
      <c r="G208" s="207"/>
    </row>
    <row r="209" spans="1:7" ht="27.75" hidden="1" thickBot="1" x14ac:dyDescent="0.4">
      <c r="A209" s="7" t="s">
        <v>0</v>
      </c>
      <c r="B209" s="167"/>
      <c r="C209" s="127">
        <f>SUM(C207:C208)</f>
        <v>30150</v>
      </c>
      <c r="D209" s="126">
        <f>SUM(D207:D208)</f>
        <v>0</v>
      </c>
      <c r="E209" s="108"/>
      <c r="F209" s="107"/>
      <c r="G209" s="125"/>
    </row>
    <row r="210" spans="1:7" ht="28.5" hidden="1" thickBot="1" x14ac:dyDescent="0.4">
      <c r="A210" s="1236" t="s">
        <v>179</v>
      </c>
      <c r="B210" s="1239"/>
      <c r="C210" s="1593">
        <v>15050</v>
      </c>
      <c r="D210" s="134"/>
      <c r="E210" s="121"/>
      <c r="F210" s="120"/>
      <c r="G210" s="133"/>
    </row>
    <row r="211" spans="1:7" ht="28.5" hidden="1" thickBot="1" x14ac:dyDescent="0.45">
      <c r="A211" s="10" t="s">
        <v>1</v>
      </c>
      <c r="B211" s="1238"/>
      <c r="C211" s="1593">
        <f>[6]ИРТ!H105</f>
        <v>0</v>
      </c>
      <c r="D211" s="1602">
        <f>[6]ИРТ!I105</f>
        <v>0</v>
      </c>
      <c r="E211" s="1605"/>
      <c r="F211" s="1606"/>
      <c r="G211" s="208"/>
    </row>
    <row r="212" spans="1:7" ht="27.75" hidden="1" thickBot="1" x14ac:dyDescent="0.4">
      <c r="A212" s="7" t="s">
        <v>0</v>
      </c>
      <c r="B212" s="167"/>
      <c r="C212" s="127">
        <f>SUM(C210:C211)</f>
        <v>15050</v>
      </c>
      <c r="D212" s="126">
        <f>SUM(D210:D211)</f>
        <v>0</v>
      </c>
      <c r="E212" s="108"/>
      <c r="F212" s="107"/>
      <c r="G212" s="125"/>
    </row>
    <row r="213" spans="1:7" ht="28.5" hidden="1" thickBot="1" x14ac:dyDescent="0.4">
      <c r="A213" s="1232" t="s">
        <v>178</v>
      </c>
      <c r="B213" s="1237"/>
      <c r="C213" s="1598">
        <v>45200</v>
      </c>
      <c r="D213" s="153"/>
      <c r="E213" s="121"/>
      <c r="F213" s="120"/>
      <c r="G213" s="133"/>
    </row>
    <row r="214" spans="1:7" ht="28.5" hidden="1" thickBot="1" x14ac:dyDescent="0.45">
      <c r="A214" s="10" t="s">
        <v>1</v>
      </c>
      <c r="B214" s="1238"/>
      <c r="C214" s="1598">
        <f>[6]ИРТ!H115</f>
        <v>0</v>
      </c>
      <c r="D214" s="1599">
        <f>[6]ИРТ!I115</f>
        <v>0</v>
      </c>
      <c r="E214" s="1600"/>
      <c r="F214" s="1601"/>
      <c r="G214" s="207"/>
    </row>
    <row r="215" spans="1:7" ht="27.75" hidden="1" thickBot="1" x14ac:dyDescent="0.4">
      <c r="A215" s="7" t="s">
        <v>0</v>
      </c>
      <c r="B215" s="167"/>
      <c r="C215" s="127">
        <f>SUM(C213:C214)</f>
        <v>45200</v>
      </c>
      <c r="D215" s="126">
        <f>SUM(D213:D214)</f>
        <v>0</v>
      </c>
      <c r="E215" s="108"/>
      <c r="F215" s="107"/>
      <c r="G215" s="125"/>
    </row>
    <row r="216" spans="1:7" ht="24" hidden="1" customHeight="1" x14ac:dyDescent="0.4">
      <c r="A216" s="1236" t="s">
        <v>177</v>
      </c>
      <c r="B216" s="1239"/>
      <c r="C216" s="1607" t="e">
        <f>[2]калькуляция!$B$110</f>
        <v>#REF!</v>
      </c>
      <c r="D216" s="134"/>
      <c r="E216" s="121"/>
      <c r="F216" s="120"/>
      <c r="G216" s="133"/>
    </row>
    <row r="217" spans="1:7" ht="24" hidden="1" customHeight="1" thickBot="1" x14ac:dyDescent="0.4">
      <c r="A217" s="1236"/>
      <c r="B217" s="1243"/>
      <c r="C217" s="1607">
        <f>[2]калькуляция!$F$110</f>
        <v>2.4808500000000002</v>
      </c>
      <c r="D217" s="1608">
        <f>[2]калькуляция!$G$110</f>
        <v>0.33300000000000002</v>
      </c>
      <c r="E217" s="121"/>
      <c r="F217" s="120"/>
      <c r="G217" s="133"/>
    </row>
    <row r="218" spans="1:7" ht="24" hidden="1" customHeight="1" x14ac:dyDescent="0.4">
      <c r="A218" s="1236" t="s">
        <v>176</v>
      </c>
      <c r="B218" s="1240"/>
      <c r="C218" s="1607" t="e">
        <f>[2]калькуляция!$B$116</f>
        <v>#REF!</v>
      </c>
      <c r="D218" s="153"/>
      <c r="E218" s="121"/>
      <c r="F218" s="120"/>
      <c r="G218" s="133"/>
    </row>
    <row r="219" spans="1:7" ht="24" hidden="1" customHeight="1" thickBot="1" x14ac:dyDescent="0.4">
      <c r="A219" s="1236"/>
      <c r="B219" s="1244"/>
      <c r="C219" s="1607" t="e">
        <f>[2]калькуляция!$F$116</f>
        <v>#REF!</v>
      </c>
      <c r="D219" s="168" t="e">
        <f>[2]калькуляция!$G$116</f>
        <v>#REF!</v>
      </c>
      <c r="E219" s="121"/>
      <c r="F219" s="120"/>
      <c r="G219" s="133"/>
    </row>
    <row r="220" spans="1:7" ht="28.5" hidden="1" thickBot="1" x14ac:dyDescent="0.45">
      <c r="A220" s="1236" t="s">
        <v>175</v>
      </c>
      <c r="B220" s="136">
        <f>C220*$B$15</f>
        <v>115200</v>
      </c>
      <c r="C220" s="1593">
        <v>11.52</v>
      </c>
      <c r="D220" s="134"/>
      <c r="E220" s="121"/>
      <c r="F220" s="120"/>
      <c r="G220" s="133"/>
    </row>
    <row r="221" spans="1:7" ht="28.5" hidden="1" thickBot="1" x14ac:dyDescent="0.45">
      <c r="A221" s="10" t="s">
        <v>1</v>
      </c>
      <c r="B221" s="132">
        <f>C221*$B$15</f>
        <v>24200</v>
      </c>
      <c r="C221" s="1594">
        <f>[6]ИРТ!H138</f>
        <v>2.42</v>
      </c>
      <c r="D221" s="1609">
        <f>[6]ИРТ!I138</f>
        <v>0.18</v>
      </c>
      <c r="E221" s="1610">
        <f>[6]ИРТ!K131</f>
        <v>0.1777</v>
      </c>
      <c r="F221" s="1604">
        <f>[6]ИРТ!K137</f>
        <v>1.5E-3</v>
      </c>
      <c r="G221" s="206"/>
    </row>
    <row r="222" spans="1:7" ht="32.25" hidden="1" customHeight="1" thickBot="1" x14ac:dyDescent="0.45">
      <c r="A222" s="7" t="s">
        <v>0</v>
      </c>
      <c r="B222" s="128">
        <f>C222*$B$15</f>
        <v>139400</v>
      </c>
      <c r="C222" s="127">
        <f>SUM(C220:C221)</f>
        <v>13.94</v>
      </c>
      <c r="D222" s="126">
        <f>SUM(D220:D221)</f>
        <v>0.18</v>
      </c>
      <c r="E222" s="108"/>
      <c r="F222" s="107"/>
      <c r="G222" s="125"/>
    </row>
    <row r="223" spans="1:7" ht="28.5" hidden="1" thickBot="1" x14ac:dyDescent="0.4">
      <c r="A223" s="1232" t="s">
        <v>174</v>
      </c>
      <c r="B223" s="1237"/>
      <c r="C223" s="1598">
        <v>37650</v>
      </c>
      <c r="D223" s="153"/>
      <c r="E223" s="121"/>
      <c r="F223" s="120"/>
      <c r="G223" s="133"/>
    </row>
    <row r="224" spans="1:7" ht="28.5" hidden="1" thickBot="1" x14ac:dyDescent="0.45">
      <c r="A224" s="10" t="s">
        <v>1</v>
      </c>
      <c r="B224" s="1238"/>
      <c r="C224" s="1598">
        <f>[6]ИРТ!H149</f>
        <v>0</v>
      </c>
      <c r="D224" s="1599">
        <f>[6]ИРТ!I149</f>
        <v>0</v>
      </c>
      <c r="E224" s="1600"/>
      <c r="F224" s="1601"/>
      <c r="G224" s="207"/>
    </row>
    <row r="225" spans="1:8" ht="27.75" hidden="1" thickBot="1" x14ac:dyDescent="0.4">
      <c r="A225" s="7" t="s">
        <v>0</v>
      </c>
      <c r="B225" s="167"/>
      <c r="C225" s="127">
        <f>SUM(C223:C224)</f>
        <v>37650</v>
      </c>
      <c r="D225" s="126">
        <f>SUM(D223:D224)</f>
        <v>0</v>
      </c>
      <c r="E225" s="108"/>
      <c r="F225" s="107"/>
      <c r="G225" s="125"/>
    </row>
    <row r="226" spans="1:8" ht="28.5" hidden="1" thickBot="1" x14ac:dyDescent="0.4">
      <c r="A226" s="1232" t="s">
        <v>173</v>
      </c>
      <c r="B226" s="1241"/>
      <c r="C226" s="1598">
        <v>45200</v>
      </c>
      <c r="D226" s="134"/>
      <c r="E226" s="121"/>
      <c r="F226" s="120"/>
      <c r="G226" s="133"/>
    </row>
    <row r="227" spans="1:8" ht="28.5" hidden="1" thickBot="1" x14ac:dyDescent="0.45">
      <c r="A227" s="10" t="s">
        <v>1</v>
      </c>
      <c r="B227" s="1238"/>
      <c r="C227" s="1598">
        <f>[6]ИРТ!H159</f>
        <v>0</v>
      </c>
      <c r="D227" s="1599">
        <f>[6]ИРТ!I159</f>
        <v>0</v>
      </c>
      <c r="E227" s="1600"/>
      <c r="F227" s="1601"/>
      <c r="G227" s="207"/>
    </row>
    <row r="228" spans="1:8" ht="27.75" hidden="1" thickBot="1" x14ac:dyDescent="0.4">
      <c r="A228" s="7" t="s">
        <v>0</v>
      </c>
      <c r="B228" s="1245"/>
      <c r="C228" s="127">
        <f>SUM(C226:C227)</f>
        <v>45200</v>
      </c>
      <c r="D228" s="125">
        <f>SUM(D226:D227)</f>
        <v>0</v>
      </c>
      <c r="E228" s="108"/>
      <c r="F228" s="107"/>
      <c r="G228" s="125"/>
    </row>
    <row r="229" spans="1:8" ht="28.5" hidden="1" thickBot="1" x14ac:dyDescent="0.45">
      <c r="A229" s="1236" t="s">
        <v>172</v>
      </c>
      <c r="B229" s="136">
        <f>C229*$B$15</f>
        <v>46300</v>
      </c>
      <c r="C229" s="1593">
        <v>4.63</v>
      </c>
      <c r="D229" s="134"/>
      <c r="E229" s="121"/>
      <c r="F229" s="120"/>
      <c r="G229" s="133"/>
    </row>
    <row r="230" spans="1:8" ht="28.5" hidden="1" thickBot="1" x14ac:dyDescent="0.45">
      <c r="A230" s="10" t="s">
        <v>1</v>
      </c>
      <c r="B230" s="132">
        <f>C230*$B$15</f>
        <v>1200</v>
      </c>
      <c r="C230" s="1594">
        <f>[6]ИРТ!H179</f>
        <v>0.12</v>
      </c>
      <c r="D230" s="1609">
        <f>[6]ИРТ!I179</f>
        <v>0</v>
      </c>
      <c r="E230" s="1610">
        <f>[6]ИРТ!K141</f>
        <v>0</v>
      </c>
      <c r="F230" s="1604">
        <f>[6]ИРТ!K142</f>
        <v>0</v>
      </c>
      <c r="G230" s="206"/>
    </row>
    <row r="231" spans="1:8" ht="28.5" hidden="1" thickBot="1" x14ac:dyDescent="0.45">
      <c r="A231" s="7" t="s">
        <v>0</v>
      </c>
      <c r="B231" s="128">
        <f>C231*$B$15</f>
        <v>47500</v>
      </c>
      <c r="C231" s="127">
        <f>SUM(C229:C230)</f>
        <v>4.75</v>
      </c>
      <c r="D231" s="126">
        <f>SUM(D229:D230)</f>
        <v>0</v>
      </c>
      <c r="E231" s="108"/>
      <c r="F231" s="107"/>
      <c r="G231" s="125"/>
    </row>
    <row r="232" spans="1:8" ht="29.25" hidden="1" customHeight="1" x14ac:dyDescent="0.45">
      <c r="A232" s="191" t="s">
        <v>44</v>
      </c>
      <c r="B232" s="205"/>
      <c r="C232" s="1529"/>
      <c r="D232" s="134"/>
      <c r="E232" s="121"/>
      <c r="F232" s="120"/>
      <c r="G232" s="133"/>
      <c r="H232" s="14">
        <v>6</v>
      </c>
    </row>
    <row r="233" spans="1:8" ht="28.5" hidden="1" customHeight="1" thickBot="1" x14ac:dyDescent="0.4">
      <c r="A233" s="204" t="s">
        <v>171</v>
      </c>
      <c r="B233" s="203"/>
      <c r="C233" s="1529"/>
      <c r="D233" s="1608"/>
      <c r="E233" s="121"/>
      <c r="F233" s="120"/>
      <c r="G233" s="133"/>
    </row>
    <row r="234" spans="1:8" ht="33" hidden="1" customHeight="1" x14ac:dyDescent="0.45">
      <c r="A234" s="137" t="s">
        <v>170</v>
      </c>
      <c r="B234" s="136">
        <f t="shared" ref="B234:B290" si="7">C234*$B$15</f>
        <v>12600</v>
      </c>
      <c r="C234" s="135">
        <v>1.26</v>
      </c>
      <c r="D234" s="134"/>
      <c r="E234" s="121"/>
      <c r="F234" s="120"/>
      <c r="G234" s="133"/>
    </row>
    <row r="235" spans="1:8" ht="33.75" hidden="1" customHeight="1" x14ac:dyDescent="0.45">
      <c r="A235" s="10" t="s">
        <v>169</v>
      </c>
      <c r="B235" s="132">
        <f t="shared" si="7"/>
        <v>1900</v>
      </c>
      <c r="C235" s="135">
        <f>[6]физио!H20</f>
        <v>0.19</v>
      </c>
      <c r="D235" s="168">
        <f>[6]физио!I20</f>
        <v>0.02</v>
      </c>
      <c r="E235" s="121">
        <f>[6]физио!K20</f>
        <v>1.6899999999999998E-2</v>
      </c>
      <c r="F235" s="120">
        <v>0</v>
      </c>
      <c r="G235" s="133"/>
    </row>
    <row r="236" spans="1:8" ht="31.5" hidden="1" customHeight="1" thickBot="1" x14ac:dyDescent="0.45">
      <c r="A236" s="7" t="s">
        <v>0</v>
      </c>
      <c r="B236" s="128">
        <f t="shared" si="7"/>
        <v>14500</v>
      </c>
      <c r="C236" s="127">
        <f>SUM(C234:C235)</f>
        <v>1.45</v>
      </c>
      <c r="D236" s="126">
        <f>SUM(D234:D235)</f>
        <v>0.02</v>
      </c>
      <c r="E236" s="108"/>
      <c r="F236" s="107"/>
      <c r="G236" s="125"/>
    </row>
    <row r="237" spans="1:8" ht="34.5" hidden="1" customHeight="1" x14ac:dyDescent="0.45">
      <c r="A237" s="137" t="s">
        <v>168</v>
      </c>
      <c r="B237" s="136">
        <f t="shared" si="7"/>
        <v>18700</v>
      </c>
      <c r="C237" s="135">
        <v>1.87</v>
      </c>
      <c r="D237" s="134"/>
      <c r="E237" s="121"/>
      <c r="F237" s="120"/>
      <c r="G237" s="133"/>
    </row>
    <row r="238" spans="1:8" ht="30" hidden="1" customHeight="1" x14ac:dyDescent="0.45">
      <c r="A238" s="10" t="s">
        <v>167</v>
      </c>
      <c r="B238" s="132">
        <f t="shared" si="7"/>
        <v>1900</v>
      </c>
      <c r="C238" s="135">
        <f>[6]физио!H28</f>
        <v>0.19</v>
      </c>
      <c r="D238" s="168">
        <f>[6]физио!I28</f>
        <v>0.02</v>
      </c>
      <c r="E238" s="121">
        <f>[6]физио!K28</f>
        <v>1.6899999999999998E-2</v>
      </c>
      <c r="F238" s="120">
        <v>0</v>
      </c>
      <c r="G238" s="133"/>
    </row>
    <row r="239" spans="1:8" ht="33" hidden="1" customHeight="1" thickBot="1" x14ac:dyDescent="0.45">
      <c r="A239" s="7" t="s">
        <v>0</v>
      </c>
      <c r="B239" s="128">
        <f t="shared" si="7"/>
        <v>20600</v>
      </c>
      <c r="C239" s="127">
        <f>SUM(C237:C238)</f>
        <v>2.06</v>
      </c>
      <c r="D239" s="126">
        <f>SUM(D237:D238)</f>
        <v>0.02</v>
      </c>
      <c r="E239" s="108"/>
      <c r="F239" s="107"/>
      <c r="G239" s="125"/>
    </row>
    <row r="240" spans="1:8" ht="55.5" hidden="1" customHeight="1" x14ac:dyDescent="0.45">
      <c r="A240" s="202" t="s">
        <v>166</v>
      </c>
      <c r="B240" s="136">
        <f t="shared" si="7"/>
        <v>36100</v>
      </c>
      <c r="C240" s="1565">
        <v>3.61</v>
      </c>
      <c r="D240" s="134"/>
      <c r="E240" s="121"/>
      <c r="F240" s="120"/>
      <c r="G240" s="133"/>
    </row>
    <row r="241" spans="1:7" ht="26.25" hidden="1" customHeight="1" x14ac:dyDescent="0.45">
      <c r="A241" s="10" t="s">
        <v>1</v>
      </c>
      <c r="B241" s="132">
        <f t="shared" si="7"/>
        <v>600</v>
      </c>
      <c r="C241" s="1611">
        <f>[6]физио!H34</f>
        <v>0.06</v>
      </c>
      <c r="D241" s="1584">
        <f>[6]физио!I34</f>
        <v>0.01</v>
      </c>
      <c r="E241" s="1585">
        <f>[6]физио!K34</f>
        <v>5.7999999999999996E-3</v>
      </c>
      <c r="F241" s="120">
        <v>0</v>
      </c>
      <c r="G241" s="133"/>
    </row>
    <row r="242" spans="1:7" ht="35.25" hidden="1" customHeight="1" thickBot="1" x14ac:dyDescent="0.45">
      <c r="A242" s="7" t="s">
        <v>0</v>
      </c>
      <c r="B242" s="128">
        <f t="shared" si="7"/>
        <v>36700</v>
      </c>
      <c r="C242" s="127">
        <f>SUM(C240:C241)</f>
        <v>3.67</v>
      </c>
      <c r="D242" s="126">
        <f>SUM(D240:D241)</f>
        <v>0.01</v>
      </c>
      <c r="E242" s="108"/>
      <c r="F242" s="107"/>
      <c r="G242" s="125"/>
    </row>
    <row r="243" spans="1:7" ht="51.75" hidden="1" customHeight="1" x14ac:dyDescent="0.45">
      <c r="A243" s="170" t="s">
        <v>165</v>
      </c>
      <c r="B243" s="136">
        <f t="shared" si="7"/>
        <v>24900.000000000004</v>
      </c>
      <c r="C243" s="1565">
        <v>2.4900000000000002</v>
      </c>
      <c r="D243" s="134"/>
      <c r="E243" s="121"/>
      <c r="F243" s="120"/>
      <c r="G243" s="133"/>
    </row>
    <row r="244" spans="1:7" ht="28.5" hidden="1" thickBot="1" x14ac:dyDescent="0.45">
      <c r="A244" s="10" t="s">
        <v>1</v>
      </c>
      <c r="B244" s="132">
        <f t="shared" si="7"/>
        <v>4300</v>
      </c>
      <c r="C244" s="1612">
        <f>[6]физио!H41</f>
        <v>0.43</v>
      </c>
      <c r="D244" s="1584">
        <f>[6]физио!I41</f>
        <v>0.04</v>
      </c>
      <c r="E244" s="1585">
        <f>[6]физио!K41</f>
        <v>3.9100000000000003E-2</v>
      </c>
      <c r="F244" s="120">
        <v>0</v>
      </c>
      <c r="G244" s="133"/>
    </row>
    <row r="245" spans="1:7" ht="36" hidden="1" customHeight="1" thickBot="1" x14ac:dyDescent="0.45">
      <c r="A245" s="7" t="s">
        <v>0</v>
      </c>
      <c r="B245" s="128">
        <f t="shared" si="7"/>
        <v>29200.000000000004</v>
      </c>
      <c r="C245" s="127">
        <f>SUM(C243:C244)</f>
        <v>2.9200000000000004</v>
      </c>
      <c r="D245" s="126">
        <f>SUM(D243:D244)</f>
        <v>0.04</v>
      </c>
      <c r="E245" s="108"/>
      <c r="F245" s="107"/>
      <c r="G245" s="125"/>
    </row>
    <row r="246" spans="1:7" ht="27.75" hidden="1" customHeight="1" x14ac:dyDescent="0.45">
      <c r="A246" s="137" t="s">
        <v>164</v>
      </c>
      <c r="B246" s="136">
        <f t="shared" si="7"/>
        <v>37400</v>
      </c>
      <c r="C246" s="135">
        <v>3.74</v>
      </c>
      <c r="D246" s="134"/>
      <c r="E246" s="121"/>
      <c r="F246" s="120"/>
      <c r="G246" s="133"/>
    </row>
    <row r="247" spans="1:7" ht="30" hidden="1" customHeight="1" x14ac:dyDescent="0.45">
      <c r="A247" s="10" t="s">
        <v>1</v>
      </c>
      <c r="B247" s="132">
        <f t="shared" si="7"/>
        <v>1600</v>
      </c>
      <c r="C247" s="1586">
        <f>[6]физио!H49</f>
        <v>0.16</v>
      </c>
      <c r="D247" s="1584">
        <f>[6]физио!I49</f>
        <v>0.01</v>
      </c>
      <c r="E247" s="1585">
        <f>[6]физио!K49</f>
        <v>1.4500000000000001E-2</v>
      </c>
      <c r="F247" s="120">
        <v>0</v>
      </c>
      <c r="G247" s="133"/>
    </row>
    <row r="248" spans="1:7" ht="27.75" hidden="1" customHeight="1" thickBot="1" x14ac:dyDescent="0.45">
      <c r="A248" s="7" t="s">
        <v>0</v>
      </c>
      <c r="B248" s="128">
        <f t="shared" si="7"/>
        <v>39000</v>
      </c>
      <c r="C248" s="127">
        <f>SUM(C246:C247)</f>
        <v>3.9000000000000004</v>
      </c>
      <c r="D248" s="126">
        <f>SUM(D246:D247)</f>
        <v>0.01</v>
      </c>
      <c r="E248" s="108"/>
      <c r="F248" s="107"/>
      <c r="G248" s="125"/>
    </row>
    <row r="249" spans="1:7" ht="36.75" hidden="1" customHeight="1" x14ac:dyDescent="0.45">
      <c r="A249" s="137" t="s">
        <v>163</v>
      </c>
      <c r="B249" s="136">
        <f t="shared" si="7"/>
        <v>25000</v>
      </c>
      <c r="C249" s="135">
        <v>2.5</v>
      </c>
      <c r="D249" s="134"/>
      <c r="E249" s="121"/>
      <c r="F249" s="120"/>
      <c r="G249" s="133"/>
    </row>
    <row r="250" spans="1:7" ht="33.75" hidden="1" customHeight="1" x14ac:dyDescent="0.45">
      <c r="A250" s="10" t="s">
        <v>1</v>
      </c>
      <c r="B250" s="132">
        <f t="shared" si="7"/>
        <v>3100</v>
      </c>
      <c r="C250" s="1586">
        <f>[6]физио!H56</f>
        <v>0.31</v>
      </c>
      <c r="D250" s="1584">
        <f>[6]физио!I56</f>
        <v>0.03</v>
      </c>
      <c r="E250" s="1585">
        <f>[6]физио!K56</f>
        <v>2.8000000000000001E-2</v>
      </c>
      <c r="F250" s="120">
        <v>0</v>
      </c>
      <c r="G250" s="133"/>
    </row>
    <row r="251" spans="1:7" ht="35.25" hidden="1" customHeight="1" thickBot="1" x14ac:dyDescent="0.45">
      <c r="A251" s="7" t="s">
        <v>0</v>
      </c>
      <c r="B251" s="128">
        <f t="shared" si="7"/>
        <v>28100</v>
      </c>
      <c r="C251" s="127">
        <f>SUM(C249:C250)</f>
        <v>2.81</v>
      </c>
      <c r="D251" s="126">
        <f>SUM(D249:D250)</f>
        <v>0.03</v>
      </c>
      <c r="E251" s="108"/>
      <c r="F251" s="107"/>
      <c r="G251" s="125"/>
    </row>
    <row r="252" spans="1:7" ht="33.75" hidden="1" customHeight="1" x14ac:dyDescent="0.45">
      <c r="A252" s="137" t="s">
        <v>162</v>
      </c>
      <c r="B252" s="136">
        <f t="shared" si="7"/>
        <v>24900.000000000004</v>
      </c>
      <c r="C252" s="135">
        <v>2.4900000000000002</v>
      </c>
      <c r="D252" s="134"/>
      <c r="E252" s="121"/>
      <c r="F252" s="120"/>
      <c r="G252" s="133"/>
    </row>
    <row r="253" spans="1:7" ht="33" hidden="1" customHeight="1" x14ac:dyDescent="0.45">
      <c r="A253" s="10" t="s">
        <v>1</v>
      </c>
      <c r="B253" s="132">
        <f t="shared" si="7"/>
        <v>3100</v>
      </c>
      <c r="C253" s="1586">
        <f>[6]физио!H63</f>
        <v>0.31</v>
      </c>
      <c r="D253" s="1584">
        <f>[6]физио!I63</f>
        <v>0.03</v>
      </c>
      <c r="E253" s="1585">
        <f>[6]физио!K63</f>
        <v>2.8000000000000001E-2</v>
      </c>
      <c r="F253" s="120">
        <v>0</v>
      </c>
      <c r="G253" s="133"/>
    </row>
    <row r="254" spans="1:7" ht="31.5" hidden="1" customHeight="1" thickBot="1" x14ac:dyDescent="0.45">
      <c r="A254" s="7" t="s">
        <v>0</v>
      </c>
      <c r="B254" s="128">
        <f t="shared" si="7"/>
        <v>28000.000000000004</v>
      </c>
      <c r="C254" s="127">
        <f>SUM(C252:C253)</f>
        <v>2.8000000000000003</v>
      </c>
      <c r="D254" s="126">
        <f>SUM(D252:D253)</f>
        <v>0.03</v>
      </c>
      <c r="E254" s="108"/>
      <c r="F254" s="107"/>
      <c r="G254" s="125"/>
    </row>
    <row r="255" spans="1:7" ht="30" hidden="1" customHeight="1" x14ac:dyDescent="0.45">
      <c r="A255" s="137" t="s">
        <v>161</v>
      </c>
      <c r="B255" s="136">
        <f t="shared" si="7"/>
        <v>24900.000000000004</v>
      </c>
      <c r="C255" s="135">
        <v>2.4900000000000002</v>
      </c>
      <c r="D255" s="134"/>
      <c r="E255" s="121"/>
      <c r="F255" s="120"/>
      <c r="G255" s="133"/>
    </row>
    <row r="256" spans="1:7" ht="26.25" hidden="1" customHeight="1" x14ac:dyDescent="0.45">
      <c r="A256" s="10" t="s">
        <v>1</v>
      </c>
      <c r="B256" s="132">
        <f t="shared" si="7"/>
        <v>3100</v>
      </c>
      <c r="C256" s="1586">
        <f>[6]физио!H70</f>
        <v>0.31</v>
      </c>
      <c r="D256" s="1584">
        <f>[6]физио!I70</f>
        <v>0.03</v>
      </c>
      <c r="E256" s="1585">
        <f>[6]физио!K70</f>
        <v>2.8000000000000001E-2</v>
      </c>
      <c r="F256" s="120">
        <v>0</v>
      </c>
      <c r="G256" s="133"/>
    </row>
    <row r="257" spans="1:8" ht="33" hidden="1" customHeight="1" thickBot="1" x14ac:dyDescent="0.45">
      <c r="A257" s="7" t="s">
        <v>0</v>
      </c>
      <c r="B257" s="128">
        <f t="shared" si="7"/>
        <v>28000.000000000004</v>
      </c>
      <c r="C257" s="127">
        <f>SUM(C255:C256)</f>
        <v>2.8000000000000003</v>
      </c>
      <c r="D257" s="126">
        <f>SUM(D255:D256)</f>
        <v>0.03</v>
      </c>
      <c r="E257" s="108"/>
      <c r="F257" s="107"/>
      <c r="G257" s="125"/>
    </row>
    <row r="258" spans="1:8" ht="33" hidden="1" customHeight="1" x14ac:dyDescent="0.45">
      <c r="A258" s="137" t="s">
        <v>160</v>
      </c>
      <c r="B258" s="136">
        <f t="shared" si="7"/>
        <v>25000</v>
      </c>
      <c r="C258" s="135">
        <v>2.5</v>
      </c>
      <c r="D258" s="134"/>
      <c r="E258" s="121"/>
      <c r="F258" s="120"/>
      <c r="G258" s="133"/>
    </row>
    <row r="259" spans="1:8" ht="30" hidden="1" customHeight="1" x14ac:dyDescent="0.45">
      <c r="A259" s="10" t="s">
        <v>1</v>
      </c>
      <c r="B259" s="132">
        <f t="shared" si="7"/>
        <v>3100</v>
      </c>
      <c r="C259" s="1586">
        <f>[6]физио!H77</f>
        <v>0.31</v>
      </c>
      <c r="D259" s="1584">
        <f>[6]физио!I70</f>
        <v>0.03</v>
      </c>
      <c r="E259" s="1585">
        <f>[6]физио!K70</f>
        <v>2.8000000000000001E-2</v>
      </c>
      <c r="F259" s="120">
        <v>0</v>
      </c>
      <c r="G259" s="133"/>
    </row>
    <row r="260" spans="1:8" ht="33" hidden="1" customHeight="1" thickBot="1" x14ac:dyDescent="0.45">
      <c r="A260" s="7" t="s">
        <v>0</v>
      </c>
      <c r="B260" s="128">
        <f t="shared" si="7"/>
        <v>28100</v>
      </c>
      <c r="C260" s="127">
        <f>SUM(C258:C259)</f>
        <v>2.81</v>
      </c>
      <c r="D260" s="126">
        <f>SUM(D258:D259)</f>
        <v>0.03</v>
      </c>
      <c r="E260" s="108"/>
      <c r="F260" s="107"/>
      <c r="G260" s="125"/>
    </row>
    <row r="261" spans="1:8" ht="30" hidden="1" customHeight="1" x14ac:dyDescent="0.45">
      <c r="A261" s="137" t="s">
        <v>159</v>
      </c>
      <c r="B261" s="136">
        <f t="shared" si="7"/>
        <v>24900.000000000004</v>
      </c>
      <c r="C261" s="135">
        <v>2.4900000000000002</v>
      </c>
      <c r="D261" s="134"/>
      <c r="E261" s="121"/>
      <c r="F261" s="120"/>
      <c r="G261" s="133"/>
    </row>
    <row r="262" spans="1:8" ht="29.25" hidden="1" customHeight="1" x14ac:dyDescent="0.45">
      <c r="A262" s="10" t="s">
        <v>1</v>
      </c>
      <c r="B262" s="132">
        <f t="shared" si="7"/>
        <v>600</v>
      </c>
      <c r="C262" s="1586">
        <f>[6]физио!H83</f>
        <v>0.06</v>
      </c>
      <c r="D262" s="1584">
        <f>[6]физио!I83</f>
        <v>0.01</v>
      </c>
      <c r="E262" s="1585">
        <f>[6]физио!K83</f>
        <v>5.7999999999999996E-3</v>
      </c>
      <c r="F262" s="120">
        <v>0</v>
      </c>
      <c r="G262" s="133"/>
    </row>
    <row r="263" spans="1:8" ht="29.25" hidden="1" customHeight="1" thickBot="1" x14ac:dyDescent="0.45">
      <c r="A263" s="7" t="s">
        <v>0</v>
      </c>
      <c r="B263" s="128">
        <f t="shared" si="7"/>
        <v>25500.000000000004</v>
      </c>
      <c r="C263" s="127">
        <f>SUM(C261:C262)</f>
        <v>2.5500000000000003</v>
      </c>
      <c r="D263" s="126">
        <f>SUM(D261:D262)</f>
        <v>0.01</v>
      </c>
      <c r="E263" s="108"/>
      <c r="F263" s="107"/>
      <c r="G263" s="125"/>
    </row>
    <row r="264" spans="1:8" ht="33.75" hidden="1" customHeight="1" x14ac:dyDescent="0.45">
      <c r="A264" s="137" t="s">
        <v>158</v>
      </c>
      <c r="B264" s="136">
        <f t="shared" si="7"/>
        <v>12600</v>
      </c>
      <c r="C264" s="135">
        <v>1.26</v>
      </c>
      <c r="D264" s="134"/>
      <c r="E264" s="121"/>
      <c r="F264" s="120"/>
      <c r="G264" s="133"/>
    </row>
    <row r="265" spans="1:8" ht="30" hidden="1" customHeight="1" x14ac:dyDescent="0.45">
      <c r="A265" s="10" t="s">
        <v>1</v>
      </c>
      <c r="B265" s="132">
        <f t="shared" si="7"/>
        <v>600</v>
      </c>
      <c r="C265" s="1586">
        <f>[6]физио!H89</f>
        <v>0.06</v>
      </c>
      <c r="D265" s="1584">
        <f>[6]физио!I89</f>
        <v>0.01</v>
      </c>
      <c r="E265" s="1585">
        <f>[6]физио!K89</f>
        <v>5.7999999999999996E-3</v>
      </c>
      <c r="F265" s="120">
        <v>0</v>
      </c>
      <c r="G265" s="133"/>
    </row>
    <row r="266" spans="1:8" ht="31.5" hidden="1" customHeight="1" thickBot="1" x14ac:dyDescent="0.45">
      <c r="A266" s="7" t="s">
        <v>0</v>
      </c>
      <c r="B266" s="128">
        <f t="shared" si="7"/>
        <v>13200</v>
      </c>
      <c r="C266" s="127">
        <f>SUM(C264:C265)</f>
        <v>1.32</v>
      </c>
      <c r="D266" s="126">
        <f>SUM(D264:D265)</f>
        <v>0.01</v>
      </c>
      <c r="E266" s="108"/>
      <c r="F266" s="107"/>
      <c r="G266" s="125"/>
    </row>
    <row r="267" spans="1:8" ht="31.5" hidden="1" customHeight="1" x14ac:dyDescent="0.45">
      <c r="A267" s="137" t="s">
        <v>157</v>
      </c>
      <c r="B267" s="136">
        <f t="shared" si="7"/>
        <v>12600</v>
      </c>
      <c r="C267" s="135">
        <v>1.26</v>
      </c>
      <c r="D267" s="134"/>
      <c r="E267" s="121"/>
      <c r="F267" s="120"/>
      <c r="H267" s="201">
        <v>7</v>
      </c>
    </row>
    <row r="268" spans="1:8" ht="29.25" hidden="1" customHeight="1" x14ac:dyDescent="0.45">
      <c r="A268" s="10" t="s">
        <v>1</v>
      </c>
      <c r="B268" s="132">
        <f t="shared" si="7"/>
        <v>600</v>
      </c>
      <c r="C268" s="1586">
        <f>[6]физио!H95</f>
        <v>0.06</v>
      </c>
      <c r="D268" s="1584">
        <f>[6]физио!I95</f>
        <v>0.01</v>
      </c>
      <c r="E268" s="1585">
        <f>[6]физио!K95</f>
        <v>5.7999999999999996E-3</v>
      </c>
      <c r="F268" s="120">
        <v>0</v>
      </c>
      <c r="G268" s="133"/>
    </row>
    <row r="269" spans="1:8" ht="30" hidden="1" customHeight="1" thickBot="1" x14ac:dyDescent="0.45">
      <c r="A269" s="7" t="s">
        <v>0</v>
      </c>
      <c r="B269" s="128">
        <f t="shared" si="7"/>
        <v>13200</v>
      </c>
      <c r="C269" s="127">
        <f>SUM(C267:C268)</f>
        <v>1.32</v>
      </c>
      <c r="D269" s="126">
        <f>SUM(D267:D268)</f>
        <v>0.01</v>
      </c>
      <c r="E269" s="108"/>
      <c r="F269" s="107"/>
      <c r="G269" s="125"/>
    </row>
    <row r="270" spans="1:8" ht="31.5" hidden="1" customHeight="1" x14ac:dyDescent="0.45">
      <c r="A270" s="137" t="s">
        <v>156</v>
      </c>
      <c r="B270" s="136">
        <f t="shared" si="7"/>
        <v>12600</v>
      </c>
      <c r="C270" s="135">
        <v>1.26</v>
      </c>
      <c r="D270" s="134"/>
      <c r="E270" s="121"/>
      <c r="F270" s="120"/>
      <c r="G270" s="133"/>
    </row>
    <row r="271" spans="1:8" ht="26.25" hidden="1" customHeight="1" x14ac:dyDescent="0.45">
      <c r="A271" s="10" t="s">
        <v>1</v>
      </c>
      <c r="B271" s="132">
        <f t="shared" si="7"/>
        <v>600</v>
      </c>
      <c r="C271" s="1586">
        <f>[6]физио!H101</f>
        <v>0.06</v>
      </c>
      <c r="D271" s="1584">
        <f>[6]физио!I101</f>
        <v>0.01</v>
      </c>
      <c r="E271" s="1585">
        <f>[6]физио!K101</f>
        <v>5.7999999999999996E-3</v>
      </c>
      <c r="F271" s="120">
        <v>0</v>
      </c>
      <c r="G271" s="133"/>
    </row>
    <row r="272" spans="1:8" ht="29.25" hidden="1" customHeight="1" thickBot="1" x14ac:dyDescent="0.45">
      <c r="A272" s="7" t="s">
        <v>0</v>
      </c>
      <c r="B272" s="128">
        <f t="shared" si="7"/>
        <v>13200</v>
      </c>
      <c r="C272" s="127">
        <f>SUM(C270:C271)</f>
        <v>1.32</v>
      </c>
      <c r="D272" s="126">
        <f>SUM(D270:D271)</f>
        <v>0.01</v>
      </c>
      <c r="E272" s="108"/>
      <c r="F272" s="107"/>
      <c r="G272" s="125"/>
    </row>
    <row r="273" spans="1:7" ht="29.25" hidden="1" customHeight="1" x14ac:dyDescent="0.45">
      <c r="A273" s="137" t="s">
        <v>155</v>
      </c>
      <c r="B273" s="154">
        <f t="shared" si="7"/>
        <v>18700</v>
      </c>
      <c r="C273" s="135">
        <v>1.87</v>
      </c>
      <c r="D273" s="153"/>
      <c r="E273" s="121"/>
      <c r="F273" s="120"/>
      <c r="G273" s="133"/>
    </row>
    <row r="274" spans="1:7" ht="30" hidden="1" customHeight="1" x14ac:dyDescent="0.45">
      <c r="A274" s="10" t="s">
        <v>1</v>
      </c>
      <c r="B274" s="132">
        <f t="shared" si="7"/>
        <v>600</v>
      </c>
      <c r="C274" s="1586">
        <f>[6]физио!H107</f>
        <v>0.06</v>
      </c>
      <c r="D274" s="1584">
        <f>[6]физио!I107</f>
        <v>0.01</v>
      </c>
      <c r="E274" s="1585">
        <f>[6]физио!K107</f>
        <v>5.7999999999999996E-3</v>
      </c>
      <c r="F274" s="120">
        <v>0</v>
      </c>
      <c r="G274" s="133"/>
    </row>
    <row r="275" spans="1:7" ht="29.25" hidden="1" customHeight="1" thickBot="1" x14ac:dyDescent="0.45">
      <c r="A275" s="7" t="s">
        <v>0</v>
      </c>
      <c r="B275" s="152">
        <f t="shared" si="7"/>
        <v>19300</v>
      </c>
      <c r="C275" s="127">
        <f>SUM(C273:C274)</f>
        <v>1.9300000000000002</v>
      </c>
      <c r="D275" s="125">
        <f>SUM(D273:D274)</f>
        <v>0.01</v>
      </c>
      <c r="E275" s="108"/>
      <c r="F275" s="107"/>
      <c r="G275" s="125"/>
    </row>
    <row r="276" spans="1:7" ht="29.25" hidden="1" customHeight="1" x14ac:dyDescent="0.45">
      <c r="A276" s="137" t="s">
        <v>154</v>
      </c>
      <c r="B276" s="136">
        <f t="shared" si="7"/>
        <v>12600</v>
      </c>
      <c r="C276" s="135">
        <v>1.26</v>
      </c>
      <c r="D276" s="134"/>
      <c r="E276" s="121"/>
      <c r="F276" s="120"/>
      <c r="G276" s="133"/>
    </row>
    <row r="277" spans="1:7" ht="26.25" hidden="1" customHeight="1" x14ac:dyDescent="0.45">
      <c r="A277" s="10" t="s">
        <v>1</v>
      </c>
      <c r="B277" s="132">
        <f t="shared" si="7"/>
        <v>600</v>
      </c>
      <c r="C277" s="1586">
        <f>[6]физио!H113</f>
        <v>0.06</v>
      </c>
      <c r="D277" s="1584">
        <f>[6]физио!I113</f>
        <v>0.01</v>
      </c>
      <c r="E277" s="1585">
        <f>[6]физио!K113</f>
        <v>5.7999999999999996E-3</v>
      </c>
      <c r="F277" s="120">
        <v>0</v>
      </c>
      <c r="G277" s="133"/>
    </row>
    <row r="278" spans="1:7" ht="31.5" hidden="1" customHeight="1" thickBot="1" x14ac:dyDescent="0.45">
      <c r="A278" s="7" t="s">
        <v>0</v>
      </c>
      <c r="B278" s="128">
        <f t="shared" si="7"/>
        <v>13200</v>
      </c>
      <c r="C278" s="127">
        <f>SUM(C276:C277)</f>
        <v>1.32</v>
      </c>
      <c r="D278" s="126">
        <f>SUM(D276:D277)</f>
        <v>0.01</v>
      </c>
      <c r="E278" s="108"/>
      <c r="F278" s="107"/>
      <c r="G278" s="125"/>
    </row>
    <row r="279" spans="1:7" ht="29.25" hidden="1" customHeight="1" x14ac:dyDescent="0.45">
      <c r="A279" s="137" t="s">
        <v>153</v>
      </c>
      <c r="B279" s="136">
        <f t="shared" si="7"/>
        <v>12600</v>
      </c>
      <c r="C279" s="135">
        <v>1.26</v>
      </c>
      <c r="D279" s="134"/>
      <c r="E279" s="121"/>
      <c r="F279" s="120"/>
      <c r="G279" s="133"/>
    </row>
    <row r="280" spans="1:7" ht="29.25" hidden="1" customHeight="1" x14ac:dyDescent="0.45">
      <c r="A280" s="10" t="s">
        <v>1</v>
      </c>
      <c r="B280" s="132">
        <f t="shared" si="7"/>
        <v>600</v>
      </c>
      <c r="C280" s="1586">
        <f>[6]физио!H120</f>
        <v>0.06</v>
      </c>
      <c r="D280" s="1584">
        <f>[6]физио!I120</f>
        <v>0.01</v>
      </c>
      <c r="E280" s="1585">
        <f>[6]физио!K120</f>
        <v>5.7999999999999996E-3</v>
      </c>
      <c r="F280" s="120">
        <v>0</v>
      </c>
      <c r="G280" s="133"/>
    </row>
    <row r="281" spans="1:7" ht="31.5" hidden="1" customHeight="1" thickBot="1" x14ac:dyDescent="0.45">
      <c r="A281" s="7" t="s">
        <v>0</v>
      </c>
      <c r="B281" s="128">
        <f t="shared" si="7"/>
        <v>13200</v>
      </c>
      <c r="C281" s="127">
        <f>SUM(C279:C280)</f>
        <v>1.32</v>
      </c>
      <c r="D281" s="126">
        <f>SUM(D279:D280)</f>
        <v>0.01</v>
      </c>
      <c r="E281" s="108"/>
      <c r="F281" s="107"/>
      <c r="G281" s="125"/>
    </row>
    <row r="282" spans="1:7" ht="33" hidden="1" customHeight="1" x14ac:dyDescent="0.45">
      <c r="A282" s="137" t="s">
        <v>152</v>
      </c>
      <c r="B282" s="136">
        <f t="shared" si="7"/>
        <v>12600</v>
      </c>
      <c r="C282" s="135">
        <v>1.26</v>
      </c>
      <c r="D282" s="134"/>
      <c r="E282" s="121"/>
      <c r="F282" s="120"/>
      <c r="G282" s="133"/>
    </row>
    <row r="283" spans="1:7" ht="30" hidden="1" customHeight="1" x14ac:dyDescent="0.45">
      <c r="A283" s="10" t="s">
        <v>1</v>
      </c>
      <c r="B283" s="132">
        <f t="shared" si="7"/>
        <v>600</v>
      </c>
      <c r="C283" s="135">
        <f>[6]физио!H126</f>
        <v>0.06</v>
      </c>
      <c r="D283" s="168">
        <f>[6]физио!I126</f>
        <v>0.01</v>
      </c>
      <c r="E283" s="121"/>
      <c r="F283" s="120"/>
      <c r="G283" s="133"/>
    </row>
    <row r="284" spans="1:7" ht="33" hidden="1" customHeight="1" thickBot="1" x14ac:dyDescent="0.45">
      <c r="A284" s="7" t="s">
        <v>0</v>
      </c>
      <c r="B284" s="128">
        <f t="shared" si="7"/>
        <v>13200</v>
      </c>
      <c r="C284" s="127">
        <f>SUM(C282:C283)</f>
        <v>1.32</v>
      </c>
      <c r="D284" s="125">
        <f>SUM(D282:D283)</f>
        <v>0.01</v>
      </c>
      <c r="E284" s="108"/>
      <c r="F284" s="107"/>
      <c r="G284" s="125"/>
    </row>
    <row r="285" spans="1:7" ht="33" hidden="1" customHeight="1" thickBot="1" x14ac:dyDescent="0.45">
      <c r="A285" s="137" t="s">
        <v>151</v>
      </c>
      <c r="B285" s="136">
        <f t="shared" si="7"/>
        <v>12600</v>
      </c>
      <c r="C285" s="1586">
        <v>1.26</v>
      </c>
      <c r="D285" s="1613"/>
      <c r="E285" s="1585"/>
      <c r="F285" s="120"/>
      <c r="G285" s="133"/>
    </row>
    <row r="286" spans="1:7" ht="36" hidden="1" customHeight="1" thickBot="1" x14ac:dyDescent="0.45">
      <c r="A286" s="10" t="s">
        <v>1</v>
      </c>
      <c r="B286" s="132">
        <f t="shared" si="7"/>
        <v>600</v>
      </c>
      <c r="C286" s="1586">
        <f>[6]физио!H173</f>
        <v>0.06</v>
      </c>
      <c r="D286" s="1614">
        <f>[6]физио!I173</f>
        <v>0.01</v>
      </c>
      <c r="E286" s="1585">
        <f>[6]физио!K173</f>
        <v>5.7999999999999996E-3</v>
      </c>
      <c r="F286" s="120">
        <v>0</v>
      </c>
      <c r="G286" s="133"/>
    </row>
    <row r="287" spans="1:7" ht="33.75" hidden="1" customHeight="1" thickBot="1" x14ac:dyDescent="0.45">
      <c r="A287" s="7" t="s">
        <v>0</v>
      </c>
      <c r="B287" s="128">
        <f t="shared" si="7"/>
        <v>13200</v>
      </c>
      <c r="C287" s="127">
        <f>SUM(C285:C286)</f>
        <v>1.32</v>
      </c>
      <c r="D287" s="126">
        <f>SUM(D285:D286)</f>
        <v>0.01</v>
      </c>
      <c r="E287" s="108"/>
      <c r="F287" s="107"/>
      <c r="G287" s="125"/>
    </row>
    <row r="288" spans="1:7" ht="33" hidden="1" customHeight="1" thickBot="1" x14ac:dyDescent="0.45">
      <c r="A288" s="137" t="s">
        <v>150</v>
      </c>
      <c r="B288" s="136">
        <f t="shared" si="7"/>
        <v>12700</v>
      </c>
      <c r="C288" s="135">
        <v>1.27</v>
      </c>
      <c r="D288" s="1615"/>
      <c r="E288" s="121"/>
      <c r="F288" s="120"/>
      <c r="G288" s="133"/>
    </row>
    <row r="289" spans="1:7" ht="27.75" hidden="1" customHeight="1" thickBot="1" x14ac:dyDescent="0.45">
      <c r="A289" s="10" t="s">
        <v>1</v>
      </c>
      <c r="B289" s="132">
        <f t="shared" si="7"/>
        <v>600</v>
      </c>
      <c r="C289" s="1586">
        <f>[6]физио!H179</f>
        <v>0.06</v>
      </c>
      <c r="D289" s="1614">
        <f>[6]физио!I179</f>
        <v>0.01</v>
      </c>
      <c r="E289" s="1585">
        <f>[6]физио!K179</f>
        <v>5.7999999999999996E-3</v>
      </c>
      <c r="F289" s="120">
        <v>0</v>
      </c>
      <c r="G289" s="133"/>
    </row>
    <row r="290" spans="1:7" ht="33" hidden="1" customHeight="1" thickBot="1" x14ac:dyDescent="0.45">
      <c r="A290" s="7" t="s">
        <v>0</v>
      </c>
      <c r="B290" s="128">
        <f t="shared" si="7"/>
        <v>13300</v>
      </c>
      <c r="C290" s="127">
        <f>SUM(C288:C289)</f>
        <v>1.33</v>
      </c>
      <c r="D290" s="126">
        <f>SUM(D288:D289)</f>
        <v>0.01</v>
      </c>
      <c r="E290" s="108"/>
      <c r="F290" s="107"/>
      <c r="G290" s="125"/>
    </row>
    <row r="291" spans="1:7" ht="28.5" hidden="1" thickBot="1" x14ac:dyDescent="0.45">
      <c r="A291" s="199" t="s">
        <v>149</v>
      </c>
      <c r="B291" s="198"/>
      <c r="C291" s="135"/>
      <c r="D291" s="1592"/>
      <c r="E291" s="121"/>
      <c r="F291" s="120"/>
      <c r="G291" s="133"/>
    </row>
    <row r="292" spans="1:7" ht="35.25" hidden="1" customHeight="1" x14ac:dyDescent="0.45">
      <c r="A292" s="137" t="s">
        <v>148</v>
      </c>
      <c r="B292" s="136">
        <f t="shared" ref="B292:B303" si="8">C292*$B$15</f>
        <v>24900.000000000004</v>
      </c>
      <c r="C292" s="1586">
        <v>2.4900000000000002</v>
      </c>
      <c r="D292" s="1616"/>
      <c r="E292" s="1585"/>
      <c r="F292" s="120"/>
      <c r="G292" s="133"/>
    </row>
    <row r="293" spans="1:7" ht="31.5" hidden="1" customHeight="1" thickBot="1" x14ac:dyDescent="0.45">
      <c r="A293" s="10" t="s">
        <v>1</v>
      </c>
      <c r="B293" s="132">
        <f t="shared" si="8"/>
        <v>7900</v>
      </c>
      <c r="C293" s="1586">
        <f>[6]физио!H190</f>
        <v>0.79</v>
      </c>
      <c r="D293" s="1617">
        <f>[6]физио!I190</f>
        <v>7.0000000000000007E-2</v>
      </c>
      <c r="E293" s="1585">
        <f>[6]физио!K190</f>
        <v>7.3200000000000001E-2</v>
      </c>
      <c r="F293" s="120">
        <v>0</v>
      </c>
      <c r="G293" s="133"/>
    </row>
    <row r="294" spans="1:7" ht="33.75" hidden="1" customHeight="1" thickBot="1" x14ac:dyDescent="0.45">
      <c r="A294" s="7" t="s">
        <v>0</v>
      </c>
      <c r="B294" s="128">
        <f t="shared" si="8"/>
        <v>32800</v>
      </c>
      <c r="C294" s="127">
        <f>SUM(C292:C293)</f>
        <v>3.2800000000000002</v>
      </c>
      <c r="D294" s="126">
        <f>SUM(D292:D293)</f>
        <v>7.0000000000000007E-2</v>
      </c>
      <c r="E294" s="108"/>
      <c r="F294" s="107"/>
      <c r="G294" s="125"/>
    </row>
    <row r="295" spans="1:7" ht="33.75" hidden="1" customHeight="1" thickBot="1" x14ac:dyDescent="0.45">
      <c r="A295" s="137" t="s">
        <v>147</v>
      </c>
      <c r="B295" s="136">
        <f t="shared" si="8"/>
        <v>24900.000000000004</v>
      </c>
      <c r="C295" s="135">
        <v>2.4900000000000002</v>
      </c>
      <c r="D295" s="1615"/>
      <c r="E295" s="121"/>
      <c r="F295" s="120"/>
      <c r="G295" s="133"/>
    </row>
    <row r="296" spans="1:7" ht="35.25" hidden="1" customHeight="1" thickBot="1" x14ac:dyDescent="0.45">
      <c r="A296" s="10" t="s">
        <v>1</v>
      </c>
      <c r="B296" s="132">
        <f t="shared" si="8"/>
        <v>16000</v>
      </c>
      <c r="C296" s="135">
        <f>[6]физио!H199</f>
        <v>1.6</v>
      </c>
      <c r="D296" s="1614">
        <f>[6]физио!I199</f>
        <v>0.15</v>
      </c>
      <c r="E296" s="121">
        <f>[6]физио!K199</f>
        <v>0.1452</v>
      </c>
      <c r="F296" s="120">
        <v>0</v>
      </c>
      <c r="G296" s="133"/>
    </row>
    <row r="297" spans="1:7" ht="28.5" hidden="1" thickBot="1" x14ac:dyDescent="0.45">
      <c r="A297" s="7" t="s">
        <v>0</v>
      </c>
      <c r="B297" s="128">
        <f t="shared" si="8"/>
        <v>40900</v>
      </c>
      <c r="C297" s="127">
        <f>SUM(C295:C296)</f>
        <v>4.09</v>
      </c>
      <c r="D297" s="126">
        <f>SUM(D295:D296)</f>
        <v>0.15</v>
      </c>
      <c r="E297" s="108"/>
      <c r="F297" s="107"/>
      <c r="G297" s="125"/>
    </row>
    <row r="298" spans="1:7" ht="59.25" hidden="1" customHeight="1" x14ac:dyDescent="0.45">
      <c r="A298" s="170" t="s">
        <v>146</v>
      </c>
      <c r="B298" s="136">
        <f t="shared" si="8"/>
        <v>19200</v>
      </c>
      <c r="C298" s="135">
        <v>1.92</v>
      </c>
      <c r="D298" s="134"/>
      <c r="E298" s="121"/>
      <c r="F298" s="120"/>
      <c r="G298" s="133"/>
    </row>
    <row r="299" spans="1:7" ht="34.5" hidden="1" customHeight="1" x14ac:dyDescent="0.45">
      <c r="A299" s="10" t="s">
        <v>1</v>
      </c>
      <c r="B299" s="132">
        <f t="shared" si="8"/>
        <v>100</v>
      </c>
      <c r="C299" s="1618">
        <f>[6]физио!H203</f>
        <v>0.01</v>
      </c>
      <c r="D299" s="168">
        <v>0</v>
      </c>
      <c r="E299" s="121"/>
      <c r="F299" s="120"/>
      <c r="G299" s="133"/>
    </row>
    <row r="300" spans="1:7" ht="36" hidden="1" customHeight="1" thickBot="1" x14ac:dyDescent="0.45">
      <c r="A300" s="7" t="s">
        <v>0</v>
      </c>
      <c r="B300" s="128">
        <f t="shared" si="8"/>
        <v>19300</v>
      </c>
      <c r="C300" s="127">
        <f>SUM(C298:C299)</f>
        <v>1.93</v>
      </c>
      <c r="D300" s="151">
        <f>SUM(D298:D299)</f>
        <v>0</v>
      </c>
      <c r="E300" s="108"/>
      <c r="F300" s="107"/>
      <c r="G300" s="125"/>
    </row>
    <row r="301" spans="1:7" ht="84" hidden="1" thickBot="1" x14ac:dyDescent="0.45">
      <c r="A301" s="170" t="s">
        <v>145</v>
      </c>
      <c r="B301" s="154">
        <f t="shared" si="8"/>
        <v>24200</v>
      </c>
      <c r="C301" s="1565">
        <v>2.42</v>
      </c>
      <c r="D301" s="153"/>
      <c r="E301" s="121"/>
      <c r="F301" s="120"/>
      <c r="G301" s="133"/>
    </row>
    <row r="302" spans="1:7" ht="28.5" hidden="1" thickBot="1" x14ac:dyDescent="0.45">
      <c r="A302" s="10" t="s">
        <v>1</v>
      </c>
      <c r="B302" s="132">
        <f t="shared" si="8"/>
        <v>100</v>
      </c>
      <c r="C302" s="1618">
        <f>[6]физио!H203</f>
        <v>0.01</v>
      </c>
      <c r="D302" s="168">
        <v>0</v>
      </c>
      <c r="E302" s="121"/>
      <c r="F302" s="120"/>
      <c r="G302" s="133"/>
    </row>
    <row r="303" spans="1:7" ht="28.5" hidden="1" thickBot="1" x14ac:dyDescent="0.45">
      <c r="A303" s="7" t="s">
        <v>0</v>
      </c>
      <c r="B303" s="128">
        <f t="shared" si="8"/>
        <v>24299.999999999996</v>
      </c>
      <c r="C303" s="127">
        <f>SUM(C301:C302)</f>
        <v>2.4299999999999997</v>
      </c>
      <c r="D303" s="126">
        <f>SUM(D301:D302)</f>
        <v>0</v>
      </c>
      <c r="E303" s="108"/>
      <c r="F303" s="107"/>
      <c r="G303" s="125"/>
    </row>
    <row r="304" spans="1:7" ht="33.75" hidden="1" customHeight="1" thickBot="1" x14ac:dyDescent="0.45">
      <c r="A304" s="199" t="s">
        <v>144</v>
      </c>
      <c r="B304" s="198"/>
      <c r="C304" s="135"/>
      <c r="D304" s="1592"/>
      <c r="E304" s="121"/>
      <c r="F304" s="120"/>
      <c r="G304" s="133"/>
    </row>
    <row r="305" spans="1:13" ht="56.25" hidden="1" thickBot="1" x14ac:dyDescent="0.45">
      <c r="A305" s="170" t="s">
        <v>143</v>
      </c>
      <c r="B305" s="136">
        <f t="shared" ref="B305:B311" si="9">C305*$B$15</f>
        <v>12600</v>
      </c>
      <c r="C305" s="135">
        <v>1.26</v>
      </c>
      <c r="D305" s="134"/>
      <c r="E305" s="121"/>
      <c r="F305" s="120"/>
      <c r="G305" s="133"/>
    </row>
    <row r="306" spans="1:13" ht="28.5" hidden="1" thickBot="1" x14ac:dyDescent="0.45">
      <c r="A306" s="10" t="s">
        <v>1</v>
      </c>
      <c r="B306" s="132">
        <f t="shared" si="9"/>
        <v>100</v>
      </c>
      <c r="C306" s="1565">
        <f>[6]физио!H207</f>
        <v>0.01</v>
      </c>
      <c r="D306" s="168">
        <v>0</v>
      </c>
      <c r="E306" s="121">
        <v>0</v>
      </c>
      <c r="F306" s="120">
        <v>0</v>
      </c>
      <c r="G306" s="196"/>
      <c r="H306" s="195"/>
      <c r="I306" s="195"/>
      <c r="J306" s="195"/>
      <c r="K306" s="195"/>
      <c r="M306" s="94" t="s">
        <v>141</v>
      </c>
    </row>
    <row r="307" spans="1:13" ht="28.5" hidden="1" thickBot="1" x14ac:dyDescent="0.45">
      <c r="A307" s="7" t="s">
        <v>0</v>
      </c>
      <c r="B307" s="128">
        <f t="shared" si="9"/>
        <v>12700</v>
      </c>
      <c r="C307" s="1619">
        <f>SUM(C305:C306)</f>
        <v>1.27</v>
      </c>
      <c r="D307" s="30">
        <f>SUM(D305:D306)</f>
        <v>0</v>
      </c>
      <c r="E307" s="1620"/>
      <c r="F307" s="107"/>
      <c r="I307" s="94" t="s">
        <v>142</v>
      </c>
    </row>
    <row r="308" spans="1:13" ht="28.5" hidden="1" thickBot="1" x14ac:dyDescent="0.45">
      <c r="A308" s="137" t="s">
        <v>140</v>
      </c>
      <c r="B308" s="136">
        <f t="shared" si="9"/>
        <v>12600</v>
      </c>
      <c r="C308" s="135">
        <v>1.26</v>
      </c>
      <c r="D308" s="153"/>
      <c r="E308" s="121"/>
      <c r="F308" s="120"/>
      <c r="G308" s="194"/>
    </row>
    <row r="309" spans="1:13" ht="28.5" hidden="1" thickBot="1" x14ac:dyDescent="0.45">
      <c r="A309" s="10" t="s">
        <v>138</v>
      </c>
      <c r="B309" s="132">
        <f t="shared" si="9"/>
        <v>0</v>
      </c>
      <c r="C309" s="135">
        <f>[6]физио!H218</f>
        <v>0</v>
      </c>
      <c r="D309" s="168">
        <f>[6]физио!I218</f>
        <v>0</v>
      </c>
      <c r="E309" s="121"/>
      <c r="F309" s="120"/>
      <c r="G309" s="133"/>
    </row>
    <row r="310" spans="1:13" ht="28.5" hidden="1" thickBot="1" x14ac:dyDescent="0.45">
      <c r="A310" s="10" t="s">
        <v>138</v>
      </c>
      <c r="B310" s="152"/>
      <c r="C310" s="1586"/>
      <c r="D310" s="1584"/>
      <c r="E310" s="1585"/>
      <c r="F310" s="120"/>
      <c r="G310" s="133"/>
    </row>
    <row r="311" spans="1:13" ht="28.5" hidden="1" thickBot="1" x14ac:dyDescent="0.45">
      <c r="A311" s="7" t="s">
        <v>0</v>
      </c>
      <c r="B311" s="128">
        <f t="shared" si="9"/>
        <v>12600</v>
      </c>
      <c r="C311" s="127">
        <f>SUM(C308:C309)</f>
        <v>1.26</v>
      </c>
      <c r="D311" s="125">
        <f>SUM(D308:D309)</f>
        <v>0</v>
      </c>
      <c r="E311" s="1621"/>
      <c r="F311" s="1622"/>
      <c r="G311" s="125"/>
    </row>
    <row r="312" spans="1:13" ht="27.75" hidden="1" thickBot="1" x14ac:dyDescent="0.4">
      <c r="A312" s="7" t="str">
        <f>A565:D565</f>
        <v>Кислородный коктейль</v>
      </c>
      <c r="B312" s="193"/>
      <c r="C312" s="1619">
        <v>0.64</v>
      </c>
      <c r="D312" s="30"/>
      <c r="E312" s="88"/>
      <c r="F312" s="88"/>
      <c r="G312" s="125"/>
    </row>
    <row r="313" spans="1:13" ht="28.5" hidden="1" thickBot="1" x14ac:dyDescent="0.45">
      <c r="A313" s="10" t="s">
        <v>1</v>
      </c>
      <c r="B313" s="132">
        <f>C313*$B$15</f>
        <v>1300</v>
      </c>
      <c r="C313" s="135">
        <f>[6]физио!H239</f>
        <v>0.13</v>
      </c>
      <c r="D313" s="168">
        <f>[6]физио!I239</f>
        <v>0.01</v>
      </c>
      <c r="E313" s="121"/>
      <c r="F313" s="120"/>
      <c r="G313" s="133"/>
    </row>
    <row r="314" spans="1:13" ht="28.5" hidden="1" thickBot="1" x14ac:dyDescent="0.45">
      <c r="A314" s="7" t="s">
        <v>0</v>
      </c>
      <c r="B314" s="128">
        <f>C314*$B$15</f>
        <v>7700</v>
      </c>
      <c r="C314" s="127">
        <f>SUM(C312:C313)</f>
        <v>0.77</v>
      </c>
      <c r="D314" s="126">
        <f>SUM(D312:D313)</f>
        <v>0.01</v>
      </c>
      <c r="E314" s="108"/>
      <c r="F314" s="107"/>
      <c r="G314" s="125"/>
    </row>
    <row r="315" spans="1:13" ht="27.75" hidden="1" thickBot="1" x14ac:dyDescent="0.4">
      <c r="A315" s="191" t="s">
        <v>137</v>
      </c>
      <c r="B315" s="190"/>
      <c r="C315" s="1529"/>
      <c r="D315" s="1623"/>
      <c r="E315" s="121"/>
      <c r="F315" s="120"/>
      <c r="G315" s="133"/>
    </row>
    <row r="316" spans="1:13" ht="28.5" hidden="1" thickBot="1" x14ac:dyDescent="0.45">
      <c r="A316" s="187" t="s">
        <v>136</v>
      </c>
      <c r="B316" s="136">
        <f t="shared" ref="B316:B331" si="10">C316*$B$15</f>
        <v>6000</v>
      </c>
      <c r="C316" s="1533">
        <v>0.6</v>
      </c>
      <c r="D316" s="153"/>
      <c r="E316" s="121"/>
      <c r="F316" s="120"/>
      <c r="G316" s="133"/>
    </row>
    <row r="317" spans="1:13" ht="28.5" hidden="1" thickBot="1" x14ac:dyDescent="0.45">
      <c r="A317" s="10" t="s">
        <v>1</v>
      </c>
      <c r="B317" s="132">
        <f t="shared" si="10"/>
        <v>12300</v>
      </c>
      <c r="C317" s="1533">
        <f>'[6]Лаборат. страх.'!I29</f>
        <v>1.23</v>
      </c>
      <c r="D317" s="168">
        <f>'[6]Лаборат. страх.'!J22</f>
        <v>0</v>
      </c>
      <c r="E317" s="121"/>
      <c r="F317" s="120"/>
      <c r="G317" s="133"/>
    </row>
    <row r="318" spans="1:13" ht="28.5" hidden="1" thickBot="1" x14ac:dyDescent="0.45">
      <c r="A318" s="7" t="s">
        <v>0</v>
      </c>
      <c r="B318" s="152">
        <f t="shared" si="10"/>
        <v>18300</v>
      </c>
      <c r="C318" s="127">
        <f>SUM(C316:C317)</f>
        <v>1.83</v>
      </c>
      <c r="D318" s="125">
        <f>SUM(D316:D317)</f>
        <v>0</v>
      </c>
      <c r="E318" s="108"/>
      <c r="F318" s="107"/>
      <c r="G318" s="125"/>
    </row>
    <row r="319" spans="1:13" ht="28.5" hidden="1" thickBot="1" x14ac:dyDescent="0.45">
      <c r="A319" s="187" t="s">
        <v>135</v>
      </c>
      <c r="B319" s="136">
        <f t="shared" si="10"/>
        <v>2500</v>
      </c>
      <c r="C319" s="1533">
        <v>0.25</v>
      </c>
      <c r="D319" s="134"/>
      <c r="E319" s="121"/>
      <c r="F319" s="120"/>
      <c r="G319" s="133"/>
    </row>
    <row r="320" spans="1:13" ht="28.5" hidden="1" thickBot="1" x14ac:dyDescent="0.45">
      <c r="A320" s="10" t="s">
        <v>1</v>
      </c>
      <c r="B320" s="132">
        <f t="shared" si="10"/>
        <v>12300</v>
      </c>
      <c r="C320" s="1533">
        <f>'[6]Лаборат. страх.'!I29</f>
        <v>1.23</v>
      </c>
      <c r="D320" s="168">
        <f>'[6]Лаборат. страх.'!J29</f>
        <v>0.11</v>
      </c>
      <c r="E320" s="121"/>
      <c r="F320" s="120"/>
      <c r="G320" s="133"/>
    </row>
    <row r="321" spans="1:7" ht="28.5" hidden="1" thickBot="1" x14ac:dyDescent="0.45">
      <c r="A321" s="7" t="s">
        <v>0</v>
      </c>
      <c r="B321" s="128">
        <f t="shared" si="10"/>
        <v>14800</v>
      </c>
      <c r="C321" s="127">
        <f>SUM(C319:C320)</f>
        <v>1.48</v>
      </c>
      <c r="D321" s="126">
        <f>SUM(D319:D320)</f>
        <v>0.11</v>
      </c>
      <c r="E321" s="108"/>
      <c r="F321" s="107"/>
      <c r="G321" s="125"/>
    </row>
    <row r="322" spans="1:7" ht="28.5" hidden="1" thickBot="1" x14ac:dyDescent="0.45">
      <c r="A322" s="187" t="s">
        <v>133</v>
      </c>
      <c r="B322" s="136">
        <f t="shared" si="10"/>
        <v>22000</v>
      </c>
      <c r="C322" s="1533">
        <v>2.2000000000000002</v>
      </c>
      <c r="D322" s="134"/>
      <c r="E322" s="121"/>
      <c r="F322" s="120"/>
      <c r="G322" s="133"/>
    </row>
    <row r="323" spans="1:7" ht="28.5" hidden="1" thickBot="1" x14ac:dyDescent="0.45">
      <c r="A323" s="10" t="s">
        <v>1</v>
      </c>
      <c r="B323" s="132">
        <f t="shared" si="10"/>
        <v>12300</v>
      </c>
      <c r="C323" s="1533">
        <f>'[6]Лаборат. страх.'!I29</f>
        <v>1.23</v>
      </c>
      <c r="D323" s="168">
        <f>'[6]Лаборат. страх.'!J29</f>
        <v>0.11</v>
      </c>
      <c r="E323" s="121"/>
      <c r="F323" s="120"/>
      <c r="G323" s="133"/>
    </row>
    <row r="324" spans="1:7" ht="28.5" hidden="1" thickBot="1" x14ac:dyDescent="0.45">
      <c r="A324" s="7" t="s">
        <v>0</v>
      </c>
      <c r="B324" s="128">
        <f t="shared" si="10"/>
        <v>34300</v>
      </c>
      <c r="C324" s="127">
        <f>SUM(C322:C323)</f>
        <v>3.43</v>
      </c>
      <c r="D324" s="126">
        <f>SUM(D322:D323)</f>
        <v>0.11</v>
      </c>
      <c r="E324" s="108"/>
      <c r="F324" s="107"/>
      <c r="G324" s="125"/>
    </row>
    <row r="325" spans="1:7" ht="33.75" hidden="1" customHeight="1" x14ac:dyDescent="0.45">
      <c r="A325" s="187" t="s">
        <v>134</v>
      </c>
      <c r="B325" s="136">
        <f t="shared" si="10"/>
        <v>7400</v>
      </c>
      <c r="C325" s="1533">
        <v>0.74</v>
      </c>
      <c r="D325" s="134"/>
      <c r="E325" s="121"/>
      <c r="F325" s="120"/>
      <c r="G325" s="133"/>
    </row>
    <row r="326" spans="1:7" ht="33.75" hidden="1" customHeight="1" x14ac:dyDescent="0.45">
      <c r="A326" s="10" t="s">
        <v>1</v>
      </c>
      <c r="B326" s="132">
        <f t="shared" si="10"/>
        <v>15300</v>
      </c>
      <c r="C326" s="1533">
        <f>'[6]Лаборат. страх.'!I39</f>
        <v>1.53</v>
      </c>
      <c r="D326" s="168">
        <f>'[6]Лаборат. страх.'!J39</f>
        <v>0.14000000000000001</v>
      </c>
      <c r="E326" s="121"/>
      <c r="F326" s="120"/>
      <c r="G326" s="133"/>
    </row>
    <row r="327" spans="1:7" ht="34.5" hidden="1" customHeight="1" thickBot="1" x14ac:dyDescent="0.45">
      <c r="A327" s="7" t="s">
        <v>0</v>
      </c>
      <c r="B327" s="128">
        <f t="shared" si="10"/>
        <v>22700</v>
      </c>
      <c r="C327" s="127">
        <f>SUM(C325:C326)</f>
        <v>2.27</v>
      </c>
      <c r="D327" s="126">
        <f>SUM(D325:D326)</f>
        <v>0.14000000000000001</v>
      </c>
      <c r="E327" s="108"/>
      <c r="F327" s="107"/>
      <c r="G327" s="125"/>
    </row>
    <row r="328" spans="1:7" ht="33.75" hidden="1" customHeight="1" x14ac:dyDescent="0.45">
      <c r="A328" s="187" t="s">
        <v>133</v>
      </c>
      <c r="B328" s="136">
        <f t="shared" si="10"/>
        <v>21900</v>
      </c>
      <c r="C328" s="1533">
        <v>2.19</v>
      </c>
      <c r="D328" s="134"/>
      <c r="E328" s="121"/>
      <c r="F328" s="120"/>
      <c r="G328" s="133"/>
    </row>
    <row r="329" spans="1:7" ht="33" hidden="1" customHeight="1" x14ac:dyDescent="0.45">
      <c r="A329" s="10" t="s">
        <v>1</v>
      </c>
      <c r="B329" s="132">
        <f t="shared" si="10"/>
        <v>17300</v>
      </c>
      <c r="C329" s="1533">
        <f>'[6]Лаборат. страх.'!I312</f>
        <v>1.73</v>
      </c>
      <c r="D329" s="168">
        <f>'[6]Лаборат. страх.'!J53</f>
        <v>0</v>
      </c>
      <c r="E329" s="121"/>
      <c r="F329" s="120"/>
      <c r="G329" s="133"/>
    </row>
    <row r="330" spans="1:7" ht="28.5" hidden="1" thickBot="1" x14ac:dyDescent="0.45">
      <c r="A330" s="7" t="s">
        <v>0</v>
      </c>
      <c r="B330" s="128">
        <f t="shared" si="10"/>
        <v>39200</v>
      </c>
      <c r="C330" s="127">
        <f>SUM(C328:C329)</f>
        <v>3.92</v>
      </c>
      <c r="D330" s="126">
        <f>SUM(D328:D329)</f>
        <v>0</v>
      </c>
      <c r="E330" s="108"/>
      <c r="F330" s="107"/>
      <c r="G330" s="125"/>
    </row>
    <row r="331" spans="1:7" ht="36.75" hidden="1" customHeight="1" x14ac:dyDescent="0.45">
      <c r="A331" s="187" t="s">
        <v>132</v>
      </c>
      <c r="B331" s="136">
        <f t="shared" si="10"/>
        <v>21500</v>
      </c>
      <c r="C331" s="1533">
        <f>'[6]Лаборат. страх.'!C65</f>
        <v>2.15</v>
      </c>
      <c r="D331" s="134"/>
      <c r="E331" s="121"/>
      <c r="F331" s="120"/>
      <c r="G331" s="133"/>
    </row>
    <row r="332" spans="1:7" ht="33.75" hidden="1" customHeight="1" x14ac:dyDescent="0.45">
      <c r="A332" s="10" t="s">
        <v>1</v>
      </c>
      <c r="B332" s="132">
        <f>C332*$B$15</f>
        <v>3700</v>
      </c>
      <c r="C332" s="1533">
        <f>'[6]Лаборат. страх.'!E66</f>
        <v>0.37</v>
      </c>
      <c r="D332" s="168">
        <f>'[6]Лаборат. страх.'!J66</f>
        <v>0.02</v>
      </c>
      <c r="E332" s="121"/>
      <c r="F332" s="120"/>
      <c r="G332" s="133"/>
    </row>
    <row r="333" spans="1:7" ht="28.5" hidden="1" thickBot="1" x14ac:dyDescent="0.45">
      <c r="A333" s="7" t="s">
        <v>0</v>
      </c>
      <c r="B333" s="128">
        <f>C333*$B$15</f>
        <v>25200</v>
      </c>
      <c r="C333" s="127">
        <f>SUM(C331:C332)</f>
        <v>2.52</v>
      </c>
      <c r="D333" s="126">
        <f>SUM(D331:D332)</f>
        <v>0.02</v>
      </c>
      <c r="E333" s="108"/>
      <c r="F333" s="107"/>
      <c r="G333" s="125"/>
    </row>
    <row r="334" spans="1:7" ht="40.5" hidden="1" customHeight="1" x14ac:dyDescent="0.45">
      <c r="A334" s="187" t="s">
        <v>131</v>
      </c>
      <c r="B334" s="136">
        <f>C334*$B$15</f>
        <v>4900</v>
      </c>
      <c r="C334" s="1533">
        <v>0.49</v>
      </c>
      <c r="D334" s="134"/>
      <c r="E334" s="121"/>
      <c r="F334" s="120"/>
      <c r="G334" s="133"/>
    </row>
    <row r="335" spans="1:7" ht="37.5" hidden="1" customHeight="1" x14ac:dyDescent="0.45">
      <c r="A335" s="10" t="s">
        <v>1</v>
      </c>
      <c r="B335" s="132">
        <f>C335*$B$15</f>
        <v>2000</v>
      </c>
      <c r="C335" s="1533">
        <f>'[6]Лаборат. страх.'!I96</f>
        <v>0.2</v>
      </c>
      <c r="D335" s="168">
        <f>'[6]Лаборат. страх.'!J96</f>
        <v>0</v>
      </c>
      <c r="E335" s="121"/>
      <c r="F335" s="120"/>
      <c r="G335" s="133"/>
    </row>
    <row r="336" spans="1:7" ht="34.5" hidden="1" customHeight="1" thickBot="1" x14ac:dyDescent="0.45">
      <c r="A336" s="7" t="s">
        <v>0</v>
      </c>
      <c r="B336" s="128">
        <f>C336*$B$15</f>
        <v>6899.9999999999991</v>
      </c>
      <c r="C336" s="127">
        <f>SUM(C334:C335)</f>
        <v>0.69</v>
      </c>
      <c r="D336" s="126">
        <f>SUM(D334:D335)</f>
        <v>0</v>
      </c>
      <c r="E336" s="108"/>
      <c r="F336" s="107"/>
      <c r="G336" s="125"/>
    </row>
    <row r="337" spans="1:7" ht="37.5" hidden="1" customHeight="1" x14ac:dyDescent="0.45">
      <c r="A337" s="187" t="s">
        <v>130</v>
      </c>
      <c r="B337" s="154">
        <f t="shared" ref="B337:B400" si="11">C337*$B$15</f>
        <v>10500</v>
      </c>
      <c r="C337" s="1533">
        <v>1.05</v>
      </c>
      <c r="D337" s="153"/>
      <c r="E337" s="121"/>
      <c r="F337" s="120"/>
      <c r="G337" s="133"/>
    </row>
    <row r="338" spans="1:7" ht="31.5" hidden="1" customHeight="1" x14ac:dyDescent="0.45">
      <c r="A338" s="10" t="s">
        <v>1</v>
      </c>
      <c r="B338" s="132">
        <f t="shared" si="11"/>
        <v>7100</v>
      </c>
      <c r="C338" s="1533">
        <f>'[6]Лаборат. страх.'!I107</f>
        <v>0.71</v>
      </c>
      <c r="D338" s="168">
        <f>'[6]Лаборат. страх.'!J107</f>
        <v>3.8E-3</v>
      </c>
      <c r="E338" s="121"/>
      <c r="F338" s="120"/>
      <c r="G338" s="133"/>
    </row>
    <row r="339" spans="1:7" ht="36" hidden="1" customHeight="1" thickBot="1" x14ac:dyDescent="0.45">
      <c r="A339" s="7" t="s">
        <v>0</v>
      </c>
      <c r="B339" s="132">
        <f t="shared" si="11"/>
        <v>17600</v>
      </c>
      <c r="C339" s="127">
        <f>SUM(C337:C338)</f>
        <v>1.76</v>
      </c>
      <c r="D339" s="126">
        <f>SUM(D337:D338)</f>
        <v>3.8E-3</v>
      </c>
      <c r="E339" s="108"/>
      <c r="F339" s="107"/>
      <c r="G339" s="125"/>
    </row>
    <row r="340" spans="1:7" ht="24" hidden="1" customHeight="1" x14ac:dyDescent="0.45">
      <c r="A340" s="187" t="s">
        <v>129</v>
      </c>
      <c r="B340" s="132">
        <f t="shared" si="11"/>
        <v>55500000</v>
      </c>
      <c r="C340" s="1533">
        <f>+[3]анализ!C413</f>
        <v>5550</v>
      </c>
      <c r="D340" s="134"/>
      <c r="E340" s="121"/>
      <c r="F340" s="120"/>
      <c r="G340" s="133"/>
    </row>
    <row r="341" spans="1:7" ht="24" hidden="1" customHeight="1" x14ac:dyDescent="0.45">
      <c r="A341" s="10" t="s">
        <v>1</v>
      </c>
      <c r="B341" s="132">
        <f t="shared" si="11"/>
        <v>1000000</v>
      </c>
      <c r="C341" s="1529">
        <f>+[4]калькул.!$F$111</f>
        <v>100</v>
      </c>
      <c r="D341" s="168">
        <f>[5]калькул.!$G$110</f>
        <v>0</v>
      </c>
      <c r="E341" s="121"/>
      <c r="F341" s="120"/>
      <c r="G341" s="133"/>
    </row>
    <row r="342" spans="1:7" ht="24" hidden="1" customHeight="1" thickBot="1" x14ac:dyDescent="0.45">
      <c r="A342" s="7" t="s">
        <v>0</v>
      </c>
      <c r="B342" s="132">
        <f t="shared" si="11"/>
        <v>56500000</v>
      </c>
      <c r="C342" s="127">
        <f>SUM(C340:C341)</f>
        <v>5650</v>
      </c>
      <c r="D342" s="126">
        <f>SUM(D340:D341)</f>
        <v>0</v>
      </c>
      <c r="E342" s="108"/>
      <c r="F342" s="107"/>
      <c r="G342" s="125"/>
    </row>
    <row r="343" spans="1:7" ht="24" hidden="1" customHeight="1" x14ac:dyDescent="0.45">
      <c r="A343" s="187" t="s">
        <v>128</v>
      </c>
      <c r="B343" s="132">
        <f t="shared" si="11"/>
        <v>48000000</v>
      </c>
      <c r="C343" s="1533">
        <f>+[3]анализ!C416</f>
        <v>4800</v>
      </c>
      <c r="D343" s="153"/>
      <c r="E343" s="121"/>
      <c r="F343" s="120"/>
      <c r="G343" s="133"/>
    </row>
    <row r="344" spans="1:7" ht="24" hidden="1" customHeight="1" x14ac:dyDescent="0.45">
      <c r="A344" s="10" t="s">
        <v>1</v>
      </c>
      <c r="B344" s="132">
        <f t="shared" si="11"/>
        <v>29500000</v>
      </c>
      <c r="C344" s="1529">
        <f>+[4]калькул.!$F$120</f>
        <v>2950</v>
      </c>
      <c r="D344" s="168">
        <f>[5]калькул.!$G$119</f>
        <v>0</v>
      </c>
      <c r="E344" s="121"/>
      <c r="F344" s="120"/>
      <c r="G344" s="133"/>
    </row>
    <row r="345" spans="1:7" ht="24" hidden="1" customHeight="1" thickBot="1" x14ac:dyDescent="0.45">
      <c r="A345" s="7" t="s">
        <v>0</v>
      </c>
      <c r="B345" s="152">
        <f t="shared" si="11"/>
        <v>77500000</v>
      </c>
      <c r="C345" s="127">
        <f>SUM(C343:C344)</f>
        <v>7750</v>
      </c>
      <c r="D345" s="125">
        <f>SUM(D343:D344)</f>
        <v>0</v>
      </c>
      <c r="E345" s="108"/>
      <c r="F345" s="107"/>
      <c r="G345" s="125"/>
    </row>
    <row r="346" spans="1:7" ht="38.25" hidden="1" customHeight="1" x14ac:dyDescent="0.45">
      <c r="A346" s="187" t="s">
        <v>127</v>
      </c>
      <c r="B346" s="136">
        <f t="shared" si="11"/>
        <v>2300</v>
      </c>
      <c r="C346" s="1533">
        <v>0.23</v>
      </c>
      <c r="D346" s="134"/>
      <c r="E346" s="121"/>
      <c r="F346" s="120"/>
      <c r="G346" s="133"/>
    </row>
    <row r="347" spans="1:7" ht="33" hidden="1" customHeight="1" x14ac:dyDescent="0.45">
      <c r="A347" s="10" t="s">
        <v>1</v>
      </c>
      <c r="B347" s="132">
        <f t="shared" si="11"/>
        <v>100</v>
      </c>
      <c r="C347" s="1533">
        <f>'[6]Лаборат. страх.'!I127</f>
        <v>0.01</v>
      </c>
      <c r="D347" s="168">
        <f>'[6]Лаборат. страх.'!J127</f>
        <v>0</v>
      </c>
      <c r="E347" s="121"/>
      <c r="F347" s="120"/>
      <c r="G347" s="133"/>
    </row>
    <row r="348" spans="1:7" ht="38.25" hidden="1" customHeight="1" thickBot="1" x14ac:dyDescent="0.45">
      <c r="A348" s="7" t="s">
        <v>0</v>
      </c>
      <c r="B348" s="128">
        <f t="shared" si="11"/>
        <v>2400</v>
      </c>
      <c r="C348" s="127">
        <f>SUM(C346:C347)</f>
        <v>0.24000000000000002</v>
      </c>
      <c r="D348" s="126">
        <f>SUM(D346:D347)</f>
        <v>0</v>
      </c>
      <c r="E348" s="108"/>
      <c r="F348" s="107"/>
      <c r="G348" s="125"/>
    </row>
    <row r="349" spans="1:7" ht="39" hidden="1" customHeight="1" x14ac:dyDescent="0.45">
      <c r="A349" s="187" t="s">
        <v>126</v>
      </c>
      <c r="B349" s="136">
        <f t="shared" si="11"/>
        <v>13200</v>
      </c>
      <c r="C349" s="1533">
        <v>1.32</v>
      </c>
      <c r="D349" s="134"/>
      <c r="E349" s="121"/>
      <c r="F349" s="120"/>
      <c r="G349" s="133"/>
    </row>
    <row r="350" spans="1:7" ht="39" hidden="1" customHeight="1" x14ac:dyDescent="0.45">
      <c r="A350" s="10" t="s">
        <v>1</v>
      </c>
      <c r="B350" s="132">
        <f t="shared" si="11"/>
        <v>10400</v>
      </c>
      <c r="C350" s="1533">
        <f>'[6]Лаборат. страх.'!I135</f>
        <v>1.04</v>
      </c>
      <c r="D350" s="168">
        <f>'[6]Лаборат. страх.'!J135</f>
        <v>0</v>
      </c>
      <c r="E350" s="121"/>
      <c r="F350" s="120"/>
      <c r="G350" s="133"/>
    </row>
    <row r="351" spans="1:7" ht="36" hidden="1" customHeight="1" thickBot="1" x14ac:dyDescent="0.45">
      <c r="A351" s="7" t="s">
        <v>0</v>
      </c>
      <c r="B351" s="128">
        <f t="shared" si="11"/>
        <v>23600.000000000004</v>
      </c>
      <c r="C351" s="127">
        <f>SUM(C349:C350)</f>
        <v>2.3600000000000003</v>
      </c>
      <c r="D351" s="151">
        <f>SUM(D349:D350)</f>
        <v>0</v>
      </c>
      <c r="E351" s="108"/>
      <c r="F351" s="107"/>
      <c r="G351" s="125"/>
    </row>
    <row r="352" spans="1:7" ht="36.75" hidden="1" customHeight="1" x14ac:dyDescent="0.45">
      <c r="A352" s="187" t="s">
        <v>125</v>
      </c>
      <c r="B352" s="136">
        <f t="shared" si="11"/>
        <v>6600</v>
      </c>
      <c r="C352" s="1533">
        <v>0.66</v>
      </c>
      <c r="D352" s="134"/>
      <c r="E352" s="121"/>
      <c r="F352" s="120"/>
      <c r="G352" s="133"/>
    </row>
    <row r="353" spans="1:7" ht="36.75" hidden="1" customHeight="1" x14ac:dyDescent="0.45">
      <c r="A353" s="10" t="s">
        <v>1</v>
      </c>
      <c r="B353" s="132">
        <f t="shared" si="11"/>
        <v>100</v>
      </c>
      <c r="C353" s="1533">
        <f>'[6]Лаборат. страх.'!I139</f>
        <v>0.01</v>
      </c>
      <c r="D353" s="168">
        <f>'[6]Лаборат. страх.'!J139</f>
        <v>0</v>
      </c>
      <c r="E353" s="121"/>
      <c r="F353" s="120"/>
      <c r="G353" s="133"/>
    </row>
    <row r="354" spans="1:7" ht="34.5" hidden="1" customHeight="1" thickBot="1" x14ac:dyDescent="0.45">
      <c r="A354" s="7" t="s">
        <v>0</v>
      </c>
      <c r="B354" s="128">
        <f t="shared" si="11"/>
        <v>6700</v>
      </c>
      <c r="C354" s="127">
        <f>SUM(C352:C353)</f>
        <v>0.67</v>
      </c>
      <c r="D354" s="126">
        <f>SUM(D352:D353)</f>
        <v>0</v>
      </c>
      <c r="E354" s="108"/>
      <c r="F354" s="107"/>
      <c r="G354" s="125"/>
    </row>
    <row r="355" spans="1:7" ht="33.75" hidden="1" customHeight="1" x14ac:dyDescent="0.45">
      <c r="A355" s="187" t="s">
        <v>124</v>
      </c>
      <c r="B355" s="136">
        <f t="shared" si="11"/>
        <v>19600</v>
      </c>
      <c r="C355" s="1533">
        <v>1.96</v>
      </c>
      <c r="D355" s="134"/>
      <c r="E355" s="121"/>
      <c r="F355" s="120"/>
      <c r="G355" s="133"/>
    </row>
    <row r="356" spans="1:7" ht="31.5" hidden="1" customHeight="1" x14ac:dyDescent="0.45">
      <c r="A356" s="10" t="s">
        <v>1</v>
      </c>
      <c r="B356" s="132">
        <f t="shared" si="11"/>
        <v>1600</v>
      </c>
      <c r="C356" s="1533">
        <f>'[6]Лаборат. страх.'!I160</f>
        <v>0.16</v>
      </c>
      <c r="D356" s="168">
        <f>'[6]Лаборат. страх.'!J160</f>
        <v>0</v>
      </c>
      <c r="E356" s="121"/>
      <c r="F356" s="120"/>
      <c r="G356" s="133"/>
    </row>
    <row r="357" spans="1:7" ht="32.25" hidden="1" customHeight="1" thickBot="1" x14ac:dyDescent="0.45">
      <c r="A357" s="7" t="s">
        <v>0</v>
      </c>
      <c r="B357" s="128">
        <f t="shared" si="11"/>
        <v>21200</v>
      </c>
      <c r="C357" s="127">
        <f>SUM(C355:C356)</f>
        <v>2.12</v>
      </c>
      <c r="D357" s="126">
        <f>SUM(D355:D356)</f>
        <v>0</v>
      </c>
      <c r="E357" s="108"/>
      <c r="F357" s="107"/>
      <c r="G357" s="125"/>
    </row>
    <row r="358" spans="1:7" ht="37.5" hidden="1" customHeight="1" x14ac:dyDescent="0.45">
      <c r="A358" s="187" t="s">
        <v>123</v>
      </c>
      <c r="B358" s="136">
        <f t="shared" si="11"/>
        <v>27000</v>
      </c>
      <c r="C358" s="1533">
        <v>2.7</v>
      </c>
      <c r="D358" s="134"/>
      <c r="E358" s="121"/>
      <c r="F358" s="120"/>
      <c r="G358" s="133"/>
    </row>
    <row r="359" spans="1:7" ht="37.5" hidden="1" customHeight="1" x14ac:dyDescent="0.45">
      <c r="A359" s="10" t="s">
        <v>1</v>
      </c>
      <c r="B359" s="132">
        <f t="shared" si="11"/>
        <v>4900</v>
      </c>
      <c r="C359" s="1533">
        <f>'[6]Лаборат. страх.'!I149</f>
        <v>0.49</v>
      </c>
      <c r="D359" s="168">
        <f>'[6]Лаборат. страх.'!J149</f>
        <v>0</v>
      </c>
      <c r="E359" s="121"/>
      <c r="F359" s="120"/>
      <c r="G359" s="133"/>
    </row>
    <row r="360" spans="1:7" ht="38.25" hidden="1" customHeight="1" thickBot="1" x14ac:dyDescent="0.45">
      <c r="A360" s="7" t="s">
        <v>0</v>
      </c>
      <c r="B360" s="128">
        <f t="shared" si="11"/>
        <v>31900.000000000004</v>
      </c>
      <c r="C360" s="127">
        <f>SUM(C358:C359)</f>
        <v>3.1900000000000004</v>
      </c>
      <c r="D360" s="126">
        <f>SUM(D358:D359)</f>
        <v>0</v>
      </c>
      <c r="E360" s="108"/>
      <c r="F360" s="107"/>
      <c r="G360" s="125"/>
    </row>
    <row r="361" spans="1:7" ht="46.5" hidden="1" customHeight="1" x14ac:dyDescent="0.45">
      <c r="A361" s="187" t="s">
        <v>122</v>
      </c>
      <c r="B361" s="154">
        <f t="shared" si="11"/>
        <v>8200</v>
      </c>
      <c r="C361" s="1533">
        <v>0.82</v>
      </c>
      <c r="D361" s="153"/>
      <c r="E361" s="121"/>
      <c r="F361" s="120"/>
      <c r="G361" s="133"/>
    </row>
    <row r="362" spans="1:7" ht="44.25" hidden="1" customHeight="1" x14ac:dyDescent="0.45">
      <c r="A362" s="10" t="s">
        <v>1</v>
      </c>
      <c r="B362" s="132">
        <f t="shared" si="11"/>
        <v>100</v>
      </c>
      <c r="C362" s="1533">
        <f>'[6]Лаборат. страх.'!I153</f>
        <v>0.01</v>
      </c>
      <c r="D362" s="168">
        <f>'[6]Лаборат. страх.'!J153</f>
        <v>0</v>
      </c>
      <c r="E362" s="121"/>
      <c r="F362" s="120"/>
      <c r="G362" s="133"/>
    </row>
    <row r="363" spans="1:7" ht="43.5" hidden="1" customHeight="1" thickBot="1" x14ac:dyDescent="0.45">
      <c r="A363" s="7" t="s">
        <v>0</v>
      </c>
      <c r="B363" s="132">
        <f t="shared" si="11"/>
        <v>8300</v>
      </c>
      <c r="C363" s="127">
        <f>SUM(C361:C362)</f>
        <v>0.83</v>
      </c>
      <c r="D363" s="126">
        <f>SUM(D361:D362)</f>
        <v>0</v>
      </c>
      <c r="E363" s="108"/>
      <c r="F363" s="107"/>
      <c r="G363" s="125"/>
    </row>
    <row r="364" spans="1:7" ht="50.25" hidden="1" customHeight="1" x14ac:dyDescent="0.45">
      <c r="A364" s="137" t="s">
        <v>121</v>
      </c>
      <c r="B364" s="136">
        <f t="shared" si="11"/>
        <v>2000</v>
      </c>
      <c r="C364" s="135">
        <v>0.2</v>
      </c>
      <c r="D364" s="134"/>
      <c r="E364" s="121"/>
      <c r="F364" s="120"/>
      <c r="G364" s="133"/>
    </row>
    <row r="365" spans="1:7" ht="48" hidden="1" customHeight="1" x14ac:dyDescent="0.45">
      <c r="A365" s="10" t="s">
        <v>1</v>
      </c>
      <c r="B365" s="132">
        <f t="shared" si="11"/>
        <v>1300</v>
      </c>
      <c r="C365" s="135">
        <f>'[6]Лаборат. страх.'!I70</f>
        <v>0.13</v>
      </c>
      <c r="D365" s="168">
        <f>'[6]Лаборат. страх.'!J70</f>
        <v>0.01</v>
      </c>
      <c r="E365" s="121"/>
      <c r="F365" s="120"/>
      <c r="G365" s="133"/>
    </row>
    <row r="366" spans="1:7" ht="45" hidden="1" customHeight="1" thickBot="1" x14ac:dyDescent="0.45">
      <c r="A366" s="7" t="s">
        <v>0</v>
      </c>
      <c r="B366" s="128">
        <f t="shared" si="11"/>
        <v>3300</v>
      </c>
      <c r="C366" s="127">
        <f>SUM(C364:C365)</f>
        <v>0.33</v>
      </c>
      <c r="D366" s="126">
        <f>SUM(D364:D365)</f>
        <v>0.01</v>
      </c>
      <c r="E366" s="108"/>
      <c r="F366" s="107"/>
      <c r="G366" s="125"/>
    </row>
    <row r="367" spans="1:7" ht="44.25" hidden="1" customHeight="1" x14ac:dyDescent="0.45">
      <c r="A367" s="137" t="s">
        <v>120</v>
      </c>
      <c r="B367" s="136">
        <f t="shared" si="11"/>
        <v>3300</v>
      </c>
      <c r="C367" s="135">
        <v>0.33</v>
      </c>
      <c r="D367" s="134"/>
      <c r="E367" s="121"/>
      <c r="F367" s="120"/>
      <c r="G367" s="133"/>
    </row>
    <row r="368" spans="1:7" ht="45" hidden="1" customHeight="1" x14ac:dyDescent="0.45">
      <c r="A368" s="10" t="s">
        <v>1</v>
      </c>
      <c r="B368" s="132">
        <f t="shared" si="11"/>
        <v>1300</v>
      </c>
      <c r="C368" s="135">
        <f>'[6]Лаборат. страх.'!I75</f>
        <v>0.13</v>
      </c>
      <c r="D368" s="168">
        <f>'[6]Лаборат. страх.'!J75</f>
        <v>0.01</v>
      </c>
      <c r="E368" s="121"/>
      <c r="F368" s="120"/>
      <c r="G368" s="133"/>
    </row>
    <row r="369" spans="1:7" ht="47.25" hidden="1" customHeight="1" thickBot="1" x14ac:dyDescent="0.45">
      <c r="A369" s="7" t="s">
        <v>0</v>
      </c>
      <c r="B369" s="128">
        <f t="shared" si="11"/>
        <v>4600</v>
      </c>
      <c r="C369" s="127">
        <f>SUM(C367:C368)</f>
        <v>0.46</v>
      </c>
      <c r="D369" s="126">
        <f>SUM(D367:D368)</f>
        <v>0.01</v>
      </c>
      <c r="E369" s="108"/>
      <c r="F369" s="107"/>
      <c r="G369" s="125"/>
    </row>
    <row r="370" spans="1:7" ht="48" hidden="1" customHeight="1" x14ac:dyDescent="0.45">
      <c r="A370" s="137" t="s">
        <v>119</v>
      </c>
      <c r="B370" s="136">
        <f t="shared" si="11"/>
        <v>8500</v>
      </c>
      <c r="C370" s="135">
        <v>0.85</v>
      </c>
      <c r="D370" s="134"/>
      <c r="E370" s="121"/>
      <c r="F370" s="120"/>
      <c r="G370" s="133"/>
    </row>
    <row r="371" spans="1:7" ht="46.5" hidden="1" customHeight="1" x14ac:dyDescent="0.45">
      <c r="A371" s="10" t="s">
        <v>1</v>
      </c>
      <c r="B371" s="132">
        <f t="shared" si="11"/>
        <v>200</v>
      </c>
      <c r="C371" s="135">
        <f>'[6]Лаборат. страх.'!I80</f>
        <v>0.02</v>
      </c>
      <c r="D371" s="168">
        <f>'[6]Лаборат. страх.'!J80</f>
        <v>1E-3</v>
      </c>
      <c r="E371" s="121"/>
      <c r="F371" s="120"/>
      <c r="G371" s="133"/>
    </row>
    <row r="372" spans="1:7" ht="49.5" hidden="1" customHeight="1" thickBot="1" x14ac:dyDescent="0.45">
      <c r="A372" s="7" t="s">
        <v>0</v>
      </c>
      <c r="B372" s="128">
        <f t="shared" si="11"/>
        <v>8700</v>
      </c>
      <c r="C372" s="127">
        <f>SUM(C370:C371)</f>
        <v>0.87</v>
      </c>
      <c r="D372" s="126">
        <f>SUM(D370:D371)</f>
        <v>1E-3</v>
      </c>
      <c r="E372" s="108"/>
      <c r="F372" s="107"/>
      <c r="G372" s="125"/>
    </row>
    <row r="373" spans="1:7" ht="48.75" hidden="1" customHeight="1" x14ac:dyDescent="0.45">
      <c r="A373" s="137" t="s">
        <v>118</v>
      </c>
      <c r="B373" s="136">
        <f t="shared" si="11"/>
        <v>3300</v>
      </c>
      <c r="C373" s="135">
        <v>0.33</v>
      </c>
      <c r="D373" s="134"/>
      <c r="E373" s="121"/>
      <c r="F373" s="120"/>
      <c r="G373" s="133"/>
    </row>
    <row r="374" spans="1:7" ht="46.5" hidden="1" customHeight="1" x14ac:dyDescent="0.45">
      <c r="A374" s="10" t="s">
        <v>1</v>
      </c>
      <c r="B374" s="132">
        <f t="shared" si="11"/>
        <v>900</v>
      </c>
      <c r="C374" s="135">
        <f>'[6]Лаборат. страх.'!I84</f>
        <v>0.09</v>
      </c>
      <c r="D374" s="168">
        <f>'[6]Лаборат. страх.'!J84</f>
        <v>0</v>
      </c>
      <c r="E374" s="121"/>
      <c r="F374" s="120"/>
      <c r="G374" s="133"/>
    </row>
    <row r="375" spans="1:7" ht="41.25" hidden="1" customHeight="1" thickBot="1" x14ac:dyDescent="0.45">
      <c r="A375" s="7" t="s">
        <v>0</v>
      </c>
      <c r="B375" s="128">
        <f t="shared" si="11"/>
        <v>4200</v>
      </c>
      <c r="C375" s="127">
        <f>SUM(C373:C374)</f>
        <v>0.42000000000000004</v>
      </c>
      <c r="D375" s="126">
        <f>SUM(D373:D374)</f>
        <v>0</v>
      </c>
      <c r="E375" s="108"/>
      <c r="F375" s="107"/>
      <c r="G375" s="125"/>
    </row>
    <row r="376" spans="1:7" ht="44.25" hidden="1" customHeight="1" x14ac:dyDescent="0.45">
      <c r="A376" s="137" t="s">
        <v>117</v>
      </c>
      <c r="B376" s="136">
        <f t="shared" si="11"/>
        <v>5100</v>
      </c>
      <c r="C376" s="135">
        <v>0.51</v>
      </c>
      <c r="D376" s="134"/>
      <c r="E376" s="121"/>
      <c r="F376" s="120"/>
      <c r="G376" s="133"/>
    </row>
    <row r="377" spans="1:7" ht="42.75" hidden="1" customHeight="1" x14ac:dyDescent="0.45">
      <c r="A377" s="10" t="s">
        <v>1</v>
      </c>
      <c r="B377" s="132">
        <f t="shared" si="11"/>
        <v>900</v>
      </c>
      <c r="C377" s="135">
        <f>'[6]Лаборат. страх.'!I90</f>
        <v>0.09</v>
      </c>
      <c r="D377" s="168">
        <f>'[6]Лаборат. страх.'!J90</f>
        <v>4.0000000000000001E-3</v>
      </c>
      <c r="E377" s="121"/>
      <c r="F377" s="120"/>
      <c r="G377" s="133"/>
    </row>
    <row r="378" spans="1:7" ht="51" hidden="1" customHeight="1" thickBot="1" x14ac:dyDescent="0.45">
      <c r="A378" s="7" t="s">
        <v>0</v>
      </c>
      <c r="B378" s="128">
        <f t="shared" si="11"/>
        <v>6000</v>
      </c>
      <c r="C378" s="127">
        <f>SUM(C376:C377)</f>
        <v>0.6</v>
      </c>
      <c r="D378" s="126">
        <f>SUM(D376:D377)</f>
        <v>4.0000000000000001E-3</v>
      </c>
      <c r="E378" s="108"/>
      <c r="F378" s="107"/>
      <c r="G378" s="125"/>
    </row>
    <row r="379" spans="1:7" ht="51.75" hidden="1" customHeight="1" x14ac:dyDescent="0.45">
      <c r="A379" s="137" t="s">
        <v>116</v>
      </c>
      <c r="B379" s="136">
        <f t="shared" si="11"/>
        <v>4100</v>
      </c>
      <c r="C379" s="135">
        <v>0.41</v>
      </c>
      <c r="D379" s="134"/>
      <c r="E379" s="121"/>
      <c r="F379" s="120"/>
      <c r="G379" s="133"/>
    </row>
    <row r="380" spans="1:7" ht="48" hidden="1" customHeight="1" x14ac:dyDescent="0.45">
      <c r="A380" s="10" t="s">
        <v>1</v>
      </c>
      <c r="B380" s="132">
        <f t="shared" si="11"/>
        <v>1400.0000000000002</v>
      </c>
      <c r="C380" s="135">
        <f>'[6]Лаборат. страх.'!I192</f>
        <v>0.14000000000000001</v>
      </c>
      <c r="D380" s="168">
        <f>'[6]Лаборат. страх.'!J200</f>
        <v>0.04</v>
      </c>
      <c r="E380" s="121"/>
      <c r="F380" s="120"/>
      <c r="G380" s="133"/>
    </row>
    <row r="381" spans="1:7" ht="47.25" hidden="1" customHeight="1" thickBot="1" x14ac:dyDescent="0.45">
      <c r="A381" s="7" t="s">
        <v>0</v>
      </c>
      <c r="B381" s="128">
        <f t="shared" si="11"/>
        <v>5500</v>
      </c>
      <c r="C381" s="127">
        <f>SUM(C379:C380)</f>
        <v>0.55000000000000004</v>
      </c>
      <c r="D381" s="126">
        <f>SUM(D379:D380)</f>
        <v>0.04</v>
      </c>
      <c r="E381" s="108"/>
      <c r="F381" s="107"/>
      <c r="G381" s="125"/>
    </row>
    <row r="382" spans="1:7" ht="58.5" hidden="1" customHeight="1" x14ac:dyDescent="0.45">
      <c r="A382" s="170" t="s">
        <v>115</v>
      </c>
      <c r="B382" s="136">
        <f t="shared" si="11"/>
        <v>6600</v>
      </c>
      <c r="C382" s="135">
        <v>0.66</v>
      </c>
      <c r="D382" s="134"/>
      <c r="E382" s="121"/>
      <c r="F382" s="120"/>
      <c r="G382" s="133"/>
    </row>
    <row r="383" spans="1:7" ht="46.5" hidden="1" customHeight="1" x14ac:dyDescent="0.45">
      <c r="A383" s="169" t="s">
        <v>1</v>
      </c>
      <c r="B383" s="132">
        <f t="shared" si="11"/>
        <v>5600.0000000000009</v>
      </c>
      <c r="C383" s="135">
        <f>'[6]Лаборат. страх.'!I200</f>
        <v>0.56000000000000005</v>
      </c>
      <c r="D383" s="168">
        <f>'[6]Лаборат. страх.'!J208</f>
        <v>0.01</v>
      </c>
      <c r="E383" s="121"/>
      <c r="F383" s="120"/>
      <c r="G383" s="133"/>
    </row>
    <row r="384" spans="1:7" ht="47.25" hidden="1" customHeight="1" thickBot="1" x14ac:dyDescent="0.45">
      <c r="A384" s="182" t="s">
        <v>0</v>
      </c>
      <c r="B384" s="128">
        <f t="shared" si="11"/>
        <v>12200.000000000002</v>
      </c>
      <c r="C384" s="127">
        <f>SUM(C382:C383)</f>
        <v>1.2200000000000002</v>
      </c>
      <c r="D384" s="126">
        <f>SUM(D382:D383)</f>
        <v>0.01</v>
      </c>
      <c r="E384" s="108"/>
      <c r="F384" s="107"/>
      <c r="G384" s="125"/>
    </row>
    <row r="385" spans="1:7" ht="65.25" hidden="1" customHeight="1" x14ac:dyDescent="0.45">
      <c r="A385" s="170" t="s">
        <v>114</v>
      </c>
      <c r="B385" s="136">
        <f t="shared" si="11"/>
        <v>6600</v>
      </c>
      <c r="C385" s="135">
        <v>0.66</v>
      </c>
      <c r="D385" s="134"/>
      <c r="E385" s="121"/>
      <c r="F385" s="120"/>
      <c r="G385" s="133"/>
    </row>
    <row r="386" spans="1:7" ht="36.75" hidden="1" customHeight="1" x14ac:dyDescent="0.45">
      <c r="A386" s="169" t="s">
        <v>1</v>
      </c>
      <c r="B386" s="132">
        <f t="shared" si="11"/>
        <v>2100</v>
      </c>
      <c r="C386" s="135">
        <f>'[6]Лаборат. страх.'!I208</f>
        <v>0.21</v>
      </c>
      <c r="D386" s="168">
        <f>'[6]Лаборат. страх.'!J208</f>
        <v>0.01</v>
      </c>
      <c r="E386" s="121"/>
      <c r="F386" s="120"/>
      <c r="G386" s="133"/>
    </row>
    <row r="387" spans="1:7" ht="39.75" hidden="1" customHeight="1" thickBot="1" x14ac:dyDescent="0.45">
      <c r="A387" s="182" t="s">
        <v>0</v>
      </c>
      <c r="B387" s="128">
        <f t="shared" si="11"/>
        <v>8700</v>
      </c>
      <c r="C387" s="127">
        <f>SUM(C385:C386)</f>
        <v>0.87</v>
      </c>
      <c r="D387" s="126">
        <f>SUM(D385:D386)</f>
        <v>0.01</v>
      </c>
      <c r="E387" s="108"/>
      <c r="F387" s="107"/>
      <c r="G387" s="125"/>
    </row>
    <row r="388" spans="1:7" ht="54.75" hidden="1" customHeight="1" x14ac:dyDescent="0.45">
      <c r="A388" s="170" t="s">
        <v>113</v>
      </c>
      <c r="B388" s="136">
        <f t="shared" si="11"/>
        <v>9000</v>
      </c>
      <c r="C388" s="135">
        <v>0.9</v>
      </c>
      <c r="D388" s="134"/>
      <c r="E388" s="121"/>
      <c r="F388" s="120"/>
      <c r="G388" s="133"/>
    </row>
    <row r="389" spans="1:7" ht="28.5" hidden="1" thickBot="1" x14ac:dyDescent="0.45">
      <c r="A389" s="169" t="s">
        <v>1</v>
      </c>
      <c r="B389" s="132">
        <f t="shared" si="11"/>
        <v>5600.0000000000009</v>
      </c>
      <c r="C389" s="135">
        <f>'[6]Лаборат. страх.'!I217</f>
        <v>0.56000000000000005</v>
      </c>
      <c r="D389" s="168">
        <f>'[6]Лаборат. страх.'!J226</f>
        <v>0.1</v>
      </c>
      <c r="E389" s="121"/>
      <c r="F389" s="120"/>
      <c r="G389" s="133"/>
    </row>
    <row r="390" spans="1:7" ht="28.5" hidden="1" thickBot="1" x14ac:dyDescent="0.45">
      <c r="A390" s="182" t="s">
        <v>0</v>
      </c>
      <c r="B390" s="128">
        <f t="shared" si="11"/>
        <v>14600</v>
      </c>
      <c r="C390" s="127">
        <f>SUM(C388:C389)</f>
        <v>1.46</v>
      </c>
      <c r="D390" s="126">
        <f>SUM(D388:D389)</f>
        <v>0.1</v>
      </c>
      <c r="E390" s="108"/>
      <c r="F390" s="107"/>
      <c r="G390" s="125"/>
    </row>
    <row r="391" spans="1:7" ht="56.25" hidden="1" thickBot="1" x14ac:dyDescent="0.45">
      <c r="A391" s="170" t="s">
        <v>112</v>
      </c>
      <c r="B391" s="136">
        <f t="shared" si="11"/>
        <v>6600</v>
      </c>
      <c r="C391" s="135">
        <v>0.66</v>
      </c>
      <c r="D391" s="134"/>
      <c r="E391" s="121"/>
      <c r="F391" s="120"/>
      <c r="G391" s="133"/>
    </row>
    <row r="392" spans="1:7" ht="28.5" hidden="1" thickBot="1" x14ac:dyDescent="0.45">
      <c r="A392" s="169" t="s">
        <v>1</v>
      </c>
      <c r="B392" s="132">
        <f t="shared" si="11"/>
        <v>12600</v>
      </c>
      <c r="C392" s="135">
        <f>'[6]Лаборат. страх.'!I226</f>
        <v>1.26</v>
      </c>
      <c r="D392" s="168">
        <f>'[6]Лаборат. страх.'!J226</f>
        <v>0.1</v>
      </c>
      <c r="E392" s="121"/>
      <c r="F392" s="120"/>
      <c r="G392" s="133"/>
    </row>
    <row r="393" spans="1:7" ht="28.5" hidden="1" thickBot="1" x14ac:dyDescent="0.45">
      <c r="A393" s="182" t="s">
        <v>0</v>
      </c>
      <c r="B393" s="128">
        <f t="shared" si="11"/>
        <v>19200</v>
      </c>
      <c r="C393" s="127">
        <f>SUM(C391:C392)</f>
        <v>1.92</v>
      </c>
      <c r="D393" s="126">
        <f>SUM(D391:D392)</f>
        <v>0.1</v>
      </c>
      <c r="E393" s="108"/>
      <c r="F393" s="107"/>
      <c r="G393" s="125"/>
    </row>
    <row r="394" spans="1:7" ht="56.25" hidden="1" thickBot="1" x14ac:dyDescent="0.45">
      <c r="A394" s="170" t="s">
        <v>111</v>
      </c>
      <c r="B394" s="154">
        <f t="shared" si="11"/>
        <v>6600</v>
      </c>
      <c r="C394" s="135">
        <v>0.66</v>
      </c>
      <c r="D394" s="153"/>
      <c r="E394" s="121"/>
      <c r="F394" s="120"/>
      <c r="G394" s="133"/>
    </row>
    <row r="395" spans="1:7" ht="28.5" hidden="1" thickBot="1" x14ac:dyDescent="0.45">
      <c r="A395" s="169" t="s">
        <v>1</v>
      </c>
      <c r="B395" s="132">
        <f t="shared" si="11"/>
        <v>12500</v>
      </c>
      <c r="C395" s="135">
        <f>'[6]Лаборат. страх.'!I235</f>
        <v>1.25</v>
      </c>
      <c r="D395" s="168">
        <f>'[6]Лаборат. страх.'!J235</f>
        <v>0.09</v>
      </c>
      <c r="E395" s="121"/>
      <c r="F395" s="120"/>
      <c r="G395" s="133"/>
    </row>
    <row r="396" spans="1:7" ht="28.5" hidden="1" thickBot="1" x14ac:dyDescent="0.45">
      <c r="A396" s="182" t="s">
        <v>0</v>
      </c>
      <c r="B396" s="152">
        <f t="shared" si="11"/>
        <v>19100</v>
      </c>
      <c r="C396" s="127">
        <f>SUM(C394:C395)</f>
        <v>1.9100000000000001</v>
      </c>
      <c r="D396" s="125">
        <f>SUM(D394:D395)</f>
        <v>0.09</v>
      </c>
      <c r="E396" s="108"/>
      <c r="F396" s="107"/>
      <c r="G396" s="125"/>
    </row>
    <row r="397" spans="1:7" ht="90.75" hidden="1" customHeight="1" x14ac:dyDescent="0.45">
      <c r="A397" s="170" t="s">
        <v>110</v>
      </c>
      <c r="B397" s="136">
        <f t="shared" si="11"/>
        <v>7700</v>
      </c>
      <c r="C397" s="135">
        <v>0.77</v>
      </c>
      <c r="D397" s="134"/>
      <c r="E397" s="121"/>
      <c r="F397" s="120"/>
      <c r="G397" s="133"/>
    </row>
    <row r="398" spans="1:7" ht="53.25" hidden="1" customHeight="1" thickBot="1" x14ac:dyDescent="0.45">
      <c r="A398" s="169" t="s">
        <v>1</v>
      </c>
      <c r="B398" s="132">
        <f t="shared" si="11"/>
        <v>5500</v>
      </c>
      <c r="C398" s="135">
        <f>'[6]Лаборат. страх.'!I244</f>
        <v>0.55000000000000004</v>
      </c>
      <c r="D398" s="1563">
        <f>'[6]Лаборат. страх.'!J244</f>
        <v>0.02</v>
      </c>
      <c r="E398" s="1557"/>
      <c r="F398" s="1558"/>
      <c r="G398" s="172"/>
    </row>
    <row r="399" spans="1:7" ht="41.25" hidden="1" customHeight="1" thickBot="1" x14ac:dyDescent="0.45">
      <c r="A399" s="182" t="s">
        <v>0</v>
      </c>
      <c r="B399" s="128">
        <f t="shared" si="11"/>
        <v>13200</v>
      </c>
      <c r="C399" s="127">
        <f>SUM(C397:C398)</f>
        <v>1.32</v>
      </c>
      <c r="D399" s="151">
        <f>SUM(D397:D398)</f>
        <v>0.02</v>
      </c>
      <c r="E399" s="108"/>
      <c r="F399" s="107"/>
      <c r="G399" s="125"/>
    </row>
    <row r="400" spans="1:7" ht="64.5" hidden="1" customHeight="1" x14ac:dyDescent="0.45">
      <c r="A400" s="170" t="s">
        <v>105</v>
      </c>
      <c r="B400" s="136">
        <f t="shared" si="11"/>
        <v>13799.999999999998</v>
      </c>
      <c r="C400" s="135">
        <v>1.38</v>
      </c>
      <c r="D400" s="134"/>
      <c r="E400" s="121"/>
      <c r="F400" s="120"/>
      <c r="G400" s="133"/>
    </row>
    <row r="401" spans="1:7" ht="36.75" hidden="1" customHeight="1" x14ac:dyDescent="0.45">
      <c r="A401" s="169" t="s">
        <v>1</v>
      </c>
      <c r="B401" s="132">
        <f t="shared" ref="B401:B414" si="12">C401*$B$15</f>
        <v>75900</v>
      </c>
      <c r="C401" s="135">
        <f>'[6]Лаборат. страх.'!I255</f>
        <v>7.59</v>
      </c>
      <c r="D401" s="150">
        <f>'[6]Лаборат. страх.'!J255</f>
        <v>0.01</v>
      </c>
      <c r="E401" s="114"/>
      <c r="F401" s="114"/>
      <c r="G401" s="142"/>
    </row>
    <row r="402" spans="1:7" ht="38.25" hidden="1" customHeight="1" thickBot="1" x14ac:dyDescent="0.45">
      <c r="A402" s="182" t="s">
        <v>0</v>
      </c>
      <c r="B402" s="128">
        <f t="shared" si="12"/>
        <v>89699.999999999985</v>
      </c>
      <c r="C402" s="127">
        <f>SUM(C400:C401)</f>
        <v>8.9699999999999989</v>
      </c>
      <c r="D402" s="126">
        <f>SUM(D400:D401)</f>
        <v>0.01</v>
      </c>
      <c r="E402" s="108"/>
      <c r="F402" s="107"/>
      <c r="G402" s="125"/>
    </row>
    <row r="403" spans="1:7" ht="36.75" hidden="1" customHeight="1" x14ac:dyDescent="0.45">
      <c r="A403" s="170" t="s">
        <v>103</v>
      </c>
      <c r="B403" s="136">
        <f t="shared" si="12"/>
        <v>4000</v>
      </c>
      <c r="C403" s="135">
        <v>0.4</v>
      </c>
      <c r="D403" s="134"/>
      <c r="E403" s="121"/>
      <c r="F403" s="120"/>
      <c r="G403" s="133"/>
    </row>
    <row r="404" spans="1:7" ht="39" hidden="1" customHeight="1" x14ac:dyDescent="0.45">
      <c r="A404" s="169" t="s">
        <v>1</v>
      </c>
      <c r="B404" s="132">
        <f t="shared" si="12"/>
        <v>45599.999999999993</v>
      </c>
      <c r="C404" s="135">
        <f>'[6]Лаборат. страх.'!I264</f>
        <v>4.5599999999999996</v>
      </c>
      <c r="D404" s="150">
        <f>'[6]Лаборат. страх.'!J264</f>
        <v>0.01</v>
      </c>
      <c r="E404" s="114"/>
      <c r="F404" s="114"/>
      <c r="G404" s="142"/>
    </row>
    <row r="405" spans="1:7" ht="51" hidden="1" customHeight="1" thickBot="1" x14ac:dyDescent="0.45">
      <c r="A405" s="182" t="s">
        <v>0</v>
      </c>
      <c r="B405" s="128">
        <f t="shared" si="12"/>
        <v>49600</v>
      </c>
      <c r="C405" s="127">
        <f>SUM(C403:C404)</f>
        <v>4.96</v>
      </c>
      <c r="D405" s="126">
        <f>SUM(D403:D404)</f>
        <v>0.01</v>
      </c>
      <c r="E405" s="108"/>
      <c r="F405" s="107"/>
      <c r="G405" s="125"/>
    </row>
    <row r="406" spans="1:7" ht="28.5" hidden="1" thickBot="1" x14ac:dyDescent="0.45">
      <c r="A406" s="170" t="s">
        <v>102</v>
      </c>
      <c r="B406" s="136">
        <f t="shared" si="12"/>
        <v>17700</v>
      </c>
      <c r="C406" s="135">
        <v>1.77</v>
      </c>
      <c r="D406" s="134"/>
      <c r="E406" s="121"/>
      <c r="F406" s="120"/>
      <c r="G406" s="133"/>
    </row>
    <row r="407" spans="1:7" ht="28.5" hidden="1" thickBot="1" x14ac:dyDescent="0.45">
      <c r="A407" s="169" t="s">
        <v>1</v>
      </c>
      <c r="B407" s="132">
        <f t="shared" si="12"/>
        <v>105100</v>
      </c>
      <c r="C407" s="135">
        <f>'[6]Лаборат. страх.'!I270</f>
        <v>10.51</v>
      </c>
      <c r="D407" s="150">
        <f>'[6]Лаборат. страх.'!J270</f>
        <v>0</v>
      </c>
      <c r="E407" s="114"/>
      <c r="F407" s="114"/>
      <c r="G407" s="142"/>
    </row>
    <row r="408" spans="1:7" ht="28.5" hidden="1" thickBot="1" x14ac:dyDescent="0.45">
      <c r="A408" s="7" t="s">
        <v>0</v>
      </c>
      <c r="B408" s="128">
        <f t="shared" si="12"/>
        <v>122800</v>
      </c>
      <c r="C408" s="127">
        <f>SUM(C406:C407)</f>
        <v>12.28</v>
      </c>
      <c r="D408" s="126">
        <f>SUM(D406:D407)</f>
        <v>0</v>
      </c>
      <c r="E408" s="108"/>
      <c r="F408" s="107"/>
      <c r="G408" s="125"/>
    </row>
    <row r="409" spans="1:7" ht="56.25" hidden="1" thickBot="1" x14ac:dyDescent="0.45">
      <c r="A409" s="170" t="s">
        <v>101</v>
      </c>
      <c r="B409" s="136">
        <f t="shared" si="12"/>
        <v>9200</v>
      </c>
      <c r="C409" s="135">
        <v>0.92</v>
      </c>
      <c r="D409" s="134"/>
      <c r="E409" s="121"/>
      <c r="F409" s="120"/>
      <c r="G409" s="133"/>
    </row>
    <row r="410" spans="1:7" ht="28.5" hidden="1" thickBot="1" x14ac:dyDescent="0.45">
      <c r="A410" s="169" t="s">
        <v>1</v>
      </c>
      <c r="B410" s="132">
        <f t="shared" si="12"/>
        <v>2100</v>
      </c>
      <c r="C410" s="135">
        <f>'[6]Лаборат. страх.'!I278</f>
        <v>0.21</v>
      </c>
      <c r="D410" s="1536">
        <f>'[6]Лаборат. страх.'!J278</f>
        <v>0</v>
      </c>
      <c r="E410" s="1557"/>
      <c r="F410" s="1558"/>
      <c r="G410" s="172"/>
    </row>
    <row r="411" spans="1:7" ht="28.5" hidden="1" thickBot="1" x14ac:dyDescent="0.45">
      <c r="A411" s="182" t="s">
        <v>0</v>
      </c>
      <c r="B411" s="128">
        <f t="shared" si="12"/>
        <v>11300.000000000002</v>
      </c>
      <c r="C411" s="127">
        <f>SUM(C409:C410)</f>
        <v>1.1300000000000001</v>
      </c>
      <c r="D411" s="126">
        <f>SUM(D409:D410)</f>
        <v>0</v>
      </c>
      <c r="E411" s="108"/>
      <c r="F411" s="107"/>
      <c r="G411" s="125"/>
    </row>
    <row r="412" spans="1:7" ht="56.25" hidden="1" thickBot="1" x14ac:dyDescent="0.45">
      <c r="A412" s="170" t="s">
        <v>100</v>
      </c>
      <c r="B412" s="136">
        <f t="shared" si="12"/>
        <v>5400</v>
      </c>
      <c r="C412" s="135">
        <v>0.54</v>
      </c>
      <c r="D412" s="134"/>
      <c r="E412" s="121"/>
      <c r="F412" s="120"/>
      <c r="G412" s="133"/>
    </row>
    <row r="413" spans="1:7" ht="28.5" hidden="1" thickBot="1" x14ac:dyDescent="0.45">
      <c r="A413" s="169" t="s">
        <v>1</v>
      </c>
      <c r="B413" s="132">
        <f t="shared" si="12"/>
        <v>2000</v>
      </c>
      <c r="C413" s="135">
        <f>'[6]Лаборат. страх.'!I288</f>
        <v>0.2</v>
      </c>
      <c r="D413" s="168">
        <f>'[6]Лаборат. страх.'!J288</f>
        <v>0</v>
      </c>
      <c r="E413" s="121"/>
      <c r="F413" s="120"/>
      <c r="G413" s="133"/>
    </row>
    <row r="414" spans="1:7" ht="28.5" hidden="1" thickBot="1" x14ac:dyDescent="0.45">
      <c r="A414" s="7" t="s">
        <v>0</v>
      </c>
      <c r="B414" s="128">
        <f t="shared" si="12"/>
        <v>7400</v>
      </c>
      <c r="C414" s="127">
        <f>SUM(C412:C413)</f>
        <v>0.74</v>
      </c>
      <c r="D414" s="126">
        <f>SUM(D412:D413)</f>
        <v>0</v>
      </c>
      <c r="E414" s="108"/>
      <c r="F414" s="107"/>
      <c r="G414" s="125"/>
    </row>
    <row r="415" spans="1:7" ht="27.75" hidden="1" thickBot="1" x14ac:dyDescent="0.4">
      <c r="A415" s="7"/>
      <c r="B415" s="167"/>
      <c r="C415" s="127"/>
      <c r="D415" s="125"/>
      <c r="E415" s="114"/>
      <c r="F415" s="114"/>
      <c r="G415" s="125"/>
    </row>
    <row r="416" spans="1:7" ht="27.75" hidden="1" thickBot="1" x14ac:dyDescent="0.4">
      <c r="A416" s="191" t="s">
        <v>99</v>
      </c>
      <c r="B416" s="214"/>
      <c r="C416" s="1529"/>
      <c r="D416" s="1592"/>
      <c r="E416" s="121"/>
      <c r="F416" s="120"/>
      <c r="G416" s="133"/>
    </row>
    <row r="417" spans="1:7" ht="29.25" hidden="1" customHeight="1" x14ac:dyDescent="0.45">
      <c r="A417" s="137" t="s">
        <v>98</v>
      </c>
      <c r="B417" s="136">
        <f t="shared" ref="B417:B480" si="13">C417*$B$15</f>
        <v>33000</v>
      </c>
      <c r="C417" s="135">
        <v>3.3</v>
      </c>
      <c r="D417" s="134"/>
      <c r="E417" s="121"/>
      <c r="F417" s="120"/>
      <c r="G417" s="133"/>
    </row>
    <row r="418" spans="1:7" ht="28.5" hidden="1" thickBot="1" x14ac:dyDescent="0.45">
      <c r="A418" s="10" t="s">
        <v>1</v>
      </c>
      <c r="B418" s="132">
        <f t="shared" si="13"/>
        <v>16500</v>
      </c>
      <c r="C418" s="135">
        <f>[6]Ренген!H19</f>
        <v>1.65</v>
      </c>
      <c r="D418" s="150">
        <f>[6]Ренген!I19</f>
        <v>0</v>
      </c>
      <c r="E418" s="114"/>
      <c r="F418" s="114"/>
      <c r="G418" s="142"/>
    </row>
    <row r="419" spans="1:7" ht="28.5" hidden="1" thickBot="1" x14ac:dyDescent="0.45">
      <c r="A419" s="7" t="s">
        <v>0</v>
      </c>
      <c r="B419" s="128">
        <f t="shared" si="13"/>
        <v>49499.999999999993</v>
      </c>
      <c r="C419" s="127">
        <f>SUM(C417:C418)</f>
        <v>4.9499999999999993</v>
      </c>
      <c r="D419" s="126">
        <f>SUM(D417:D418)</f>
        <v>0</v>
      </c>
      <c r="E419" s="108"/>
      <c r="F419" s="107"/>
      <c r="G419" s="125"/>
    </row>
    <row r="420" spans="1:7" ht="28.5" hidden="1" thickBot="1" x14ac:dyDescent="0.45">
      <c r="A420" s="137" t="s">
        <v>97</v>
      </c>
      <c r="B420" s="136">
        <f t="shared" si="13"/>
        <v>48000</v>
      </c>
      <c r="C420" s="135">
        <v>4.8</v>
      </c>
      <c r="D420" s="134"/>
      <c r="E420" s="121"/>
      <c r="F420" s="120"/>
      <c r="G420" s="133"/>
    </row>
    <row r="421" spans="1:7" ht="28.5" hidden="1" thickBot="1" x14ac:dyDescent="0.45">
      <c r="A421" s="10" t="s">
        <v>1</v>
      </c>
      <c r="B421" s="128">
        <f t="shared" si="13"/>
        <v>32599.999999999996</v>
      </c>
      <c r="C421" s="135">
        <f>[6]Ренген!H26</f>
        <v>3.26</v>
      </c>
      <c r="D421" s="155">
        <f>[6]Ренген!I26</f>
        <v>0</v>
      </c>
      <c r="E421" s="114"/>
      <c r="F421" s="114"/>
      <c r="G421" s="142"/>
    </row>
    <row r="422" spans="1:7" ht="28.5" hidden="1" thickBot="1" x14ac:dyDescent="0.45">
      <c r="A422" s="7" t="s">
        <v>0</v>
      </c>
      <c r="B422" s="154">
        <f t="shared" si="13"/>
        <v>80599.999999999985</v>
      </c>
      <c r="C422" s="127">
        <f>SUM(C420:C421)</f>
        <v>8.0599999999999987</v>
      </c>
      <c r="D422" s="126">
        <f>SUM(D420:D421)</f>
        <v>0</v>
      </c>
      <c r="E422" s="108"/>
      <c r="F422" s="107"/>
      <c r="G422" s="125"/>
    </row>
    <row r="423" spans="1:7" ht="28.5" hidden="1" thickBot="1" x14ac:dyDescent="0.45">
      <c r="A423" s="137" t="s">
        <v>96</v>
      </c>
      <c r="B423" s="132">
        <f t="shared" si="13"/>
        <v>193000000</v>
      </c>
      <c r="C423" s="135">
        <v>19300</v>
      </c>
      <c r="D423" s="134"/>
      <c r="E423" s="121"/>
      <c r="F423" s="120"/>
      <c r="G423" s="133"/>
    </row>
    <row r="424" spans="1:7" ht="28.5" hidden="1" thickBot="1" x14ac:dyDescent="0.45">
      <c r="A424" s="10" t="s">
        <v>1</v>
      </c>
      <c r="B424" s="132">
        <f t="shared" si="13"/>
        <v>16500</v>
      </c>
      <c r="C424" s="135">
        <f>[6]Ренген!H33</f>
        <v>1.65</v>
      </c>
      <c r="D424" s="150">
        <f>[6]Ренген!I33</f>
        <v>0</v>
      </c>
      <c r="E424" s="114"/>
      <c r="F424" s="114"/>
      <c r="G424" s="142"/>
    </row>
    <row r="425" spans="1:7" ht="28.5" hidden="1" thickBot="1" x14ac:dyDescent="0.45">
      <c r="A425" s="7" t="s">
        <v>0</v>
      </c>
      <c r="B425" s="152">
        <f t="shared" si="13"/>
        <v>193016500</v>
      </c>
      <c r="C425" s="127">
        <f>SUM(C423:C424)</f>
        <v>19301.650000000001</v>
      </c>
      <c r="D425" s="125">
        <f>SUM(D423:D424)</f>
        <v>0</v>
      </c>
      <c r="E425" s="108"/>
      <c r="F425" s="107"/>
      <c r="G425" s="125"/>
    </row>
    <row r="426" spans="1:7" ht="28.5" hidden="1" thickBot="1" x14ac:dyDescent="0.45">
      <c r="A426" s="137" t="s">
        <v>95</v>
      </c>
      <c r="B426" s="136">
        <f t="shared" si="13"/>
        <v>48000</v>
      </c>
      <c r="C426" s="135">
        <v>4.8</v>
      </c>
      <c r="D426" s="134"/>
      <c r="E426" s="121"/>
      <c r="F426" s="120"/>
      <c r="G426" s="133"/>
    </row>
    <row r="427" spans="1:7" ht="28.5" hidden="1" thickBot="1" x14ac:dyDescent="0.45">
      <c r="A427" s="10" t="s">
        <v>1</v>
      </c>
      <c r="B427" s="132">
        <f t="shared" si="13"/>
        <v>32599.999999999996</v>
      </c>
      <c r="C427" s="135">
        <f>[6]Ренген!H40</f>
        <v>3.26</v>
      </c>
      <c r="D427" s="150">
        <f>[6]Ренген!I40</f>
        <v>0</v>
      </c>
      <c r="E427" s="114"/>
      <c r="F427" s="114"/>
      <c r="G427" s="142"/>
    </row>
    <row r="428" spans="1:7" ht="28.5" hidden="1" thickBot="1" x14ac:dyDescent="0.45">
      <c r="A428" s="7" t="s">
        <v>0</v>
      </c>
      <c r="B428" s="128">
        <f t="shared" si="13"/>
        <v>80599.999999999985</v>
      </c>
      <c r="C428" s="127">
        <f>SUM(C426:C427)</f>
        <v>8.0599999999999987</v>
      </c>
      <c r="D428" s="126">
        <f>SUM(D426:D427)</f>
        <v>0</v>
      </c>
      <c r="E428" s="108"/>
      <c r="F428" s="107"/>
      <c r="G428" s="125"/>
    </row>
    <row r="429" spans="1:7" ht="28.5" hidden="1" thickBot="1" x14ac:dyDescent="0.45">
      <c r="A429" s="137" t="s">
        <v>94</v>
      </c>
      <c r="B429" s="136">
        <f t="shared" si="13"/>
        <v>33000</v>
      </c>
      <c r="C429" s="135">
        <v>3.3</v>
      </c>
      <c r="D429" s="134"/>
      <c r="E429" s="121"/>
      <c r="F429" s="120"/>
      <c r="G429" s="133"/>
    </row>
    <row r="430" spans="1:7" ht="28.5" hidden="1" thickBot="1" x14ac:dyDescent="0.45">
      <c r="A430" s="10" t="s">
        <v>1</v>
      </c>
      <c r="B430" s="132">
        <f t="shared" si="13"/>
        <v>6100</v>
      </c>
      <c r="C430" s="135">
        <f>[6]Ренген!H48</f>
        <v>0.61</v>
      </c>
      <c r="D430" s="150">
        <f>[6]Ренген!I48</f>
        <v>0</v>
      </c>
      <c r="E430" s="114"/>
      <c r="F430" s="114"/>
      <c r="G430" s="142"/>
    </row>
    <row r="431" spans="1:7" ht="28.5" hidden="1" thickBot="1" x14ac:dyDescent="0.45">
      <c r="A431" s="7" t="s">
        <v>0</v>
      </c>
      <c r="B431" s="128">
        <f t="shared" si="13"/>
        <v>39100</v>
      </c>
      <c r="C431" s="127">
        <f>SUM(C429:C430)</f>
        <v>3.9099999999999997</v>
      </c>
      <c r="D431" s="126">
        <f>SUM(D429:D430)</f>
        <v>0</v>
      </c>
      <c r="E431" s="108"/>
      <c r="F431" s="107"/>
      <c r="G431" s="125"/>
    </row>
    <row r="432" spans="1:7" ht="28.5" hidden="1" thickBot="1" x14ac:dyDescent="0.45">
      <c r="A432" s="137" t="s">
        <v>93</v>
      </c>
      <c r="B432" s="136">
        <f t="shared" si="13"/>
        <v>48000</v>
      </c>
      <c r="C432" s="135">
        <v>4.8</v>
      </c>
      <c r="D432" s="134"/>
      <c r="E432" s="121"/>
      <c r="F432" s="120"/>
      <c r="G432" s="133"/>
    </row>
    <row r="433" spans="1:7" ht="28.5" hidden="1" thickBot="1" x14ac:dyDescent="0.45">
      <c r="A433" s="10" t="s">
        <v>1</v>
      </c>
      <c r="B433" s="132">
        <f t="shared" si="13"/>
        <v>11900</v>
      </c>
      <c r="C433" s="135">
        <f>[6]Ренген!H55</f>
        <v>1.19</v>
      </c>
      <c r="D433" s="150">
        <f>[6]Ренген!I55</f>
        <v>0</v>
      </c>
      <c r="E433" s="114"/>
      <c r="F433" s="114"/>
      <c r="G433" s="142"/>
    </row>
    <row r="434" spans="1:7" ht="28.5" hidden="1" thickBot="1" x14ac:dyDescent="0.45">
      <c r="A434" s="7" t="s">
        <v>0</v>
      </c>
      <c r="B434" s="128">
        <f t="shared" si="13"/>
        <v>59900</v>
      </c>
      <c r="C434" s="127">
        <f>SUM(C432:C433)</f>
        <v>5.99</v>
      </c>
      <c r="D434" s="126">
        <f>SUM(D432:D433)</f>
        <v>0</v>
      </c>
      <c r="E434" s="108"/>
      <c r="F434" s="107"/>
      <c r="G434" s="125"/>
    </row>
    <row r="435" spans="1:7" ht="28.5" hidden="1" thickBot="1" x14ac:dyDescent="0.45">
      <c r="A435" s="137" t="s">
        <v>92</v>
      </c>
      <c r="B435" s="154">
        <f t="shared" si="13"/>
        <v>193000000</v>
      </c>
      <c r="C435" s="135">
        <v>19300</v>
      </c>
      <c r="D435" s="153"/>
      <c r="E435" s="121"/>
      <c r="F435" s="120"/>
      <c r="G435" s="133"/>
    </row>
    <row r="436" spans="1:7" ht="28.5" hidden="1" thickBot="1" x14ac:dyDescent="0.45">
      <c r="A436" s="10" t="s">
        <v>1</v>
      </c>
      <c r="B436" s="132">
        <f t="shared" si="13"/>
        <v>9600</v>
      </c>
      <c r="C436" s="135">
        <f>[6]Ренген!H63</f>
        <v>0.96</v>
      </c>
      <c r="D436" s="150">
        <f>[6]Ренген!I63</f>
        <v>0</v>
      </c>
      <c r="E436" s="114"/>
      <c r="F436" s="114"/>
      <c r="G436" s="142"/>
    </row>
    <row r="437" spans="1:7" ht="28.5" hidden="1" thickBot="1" x14ac:dyDescent="0.45">
      <c r="A437" s="7" t="s">
        <v>0</v>
      </c>
      <c r="B437" s="132">
        <f t="shared" si="13"/>
        <v>193009600</v>
      </c>
      <c r="C437" s="127">
        <f>SUM(C435:C436)</f>
        <v>19300.96</v>
      </c>
      <c r="D437" s="126">
        <f>SUM(D435:D436)</f>
        <v>0</v>
      </c>
      <c r="E437" s="108"/>
      <c r="F437" s="107"/>
      <c r="G437" s="125"/>
    </row>
    <row r="438" spans="1:7" ht="28.5" hidden="1" thickBot="1" x14ac:dyDescent="0.45">
      <c r="A438" s="137" t="s">
        <v>91</v>
      </c>
      <c r="B438" s="132">
        <f t="shared" si="13"/>
        <v>289500000</v>
      </c>
      <c r="C438" s="135">
        <v>28950</v>
      </c>
      <c r="D438" s="153"/>
      <c r="E438" s="121"/>
      <c r="F438" s="120"/>
      <c r="G438" s="133"/>
    </row>
    <row r="439" spans="1:7" ht="28.5" hidden="1" thickBot="1" x14ac:dyDescent="0.45">
      <c r="A439" s="10" t="s">
        <v>1</v>
      </c>
      <c r="B439" s="132">
        <f t="shared" si="13"/>
        <v>18900</v>
      </c>
      <c r="C439" s="135">
        <f>[6]Ренген!H70</f>
        <v>1.89</v>
      </c>
      <c r="D439" s="150">
        <f>[6]Ренген!I70</f>
        <v>0</v>
      </c>
      <c r="E439" s="114"/>
      <c r="F439" s="114"/>
      <c r="G439" s="142"/>
    </row>
    <row r="440" spans="1:7" ht="28.5" hidden="1" thickBot="1" x14ac:dyDescent="0.45">
      <c r="A440" s="7" t="s">
        <v>0</v>
      </c>
      <c r="B440" s="152">
        <f t="shared" si="13"/>
        <v>289518900</v>
      </c>
      <c r="C440" s="127">
        <f>SUM(C438:C439)</f>
        <v>28951.89</v>
      </c>
      <c r="D440" s="125">
        <f>SUM(D438:D439)</f>
        <v>0</v>
      </c>
      <c r="E440" s="108"/>
      <c r="F440" s="107"/>
      <c r="G440" s="125"/>
    </row>
    <row r="441" spans="1:7" ht="28.5" hidden="1" thickBot="1" x14ac:dyDescent="0.45">
      <c r="A441" s="137" t="s">
        <v>90</v>
      </c>
      <c r="B441" s="136">
        <f t="shared" si="13"/>
        <v>38800</v>
      </c>
      <c r="C441" s="135">
        <v>3.88</v>
      </c>
      <c r="D441" s="134"/>
      <c r="E441" s="121"/>
      <c r="F441" s="120"/>
      <c r="G441" s="133"/>
    </row>
    <row r="442" spans="1:7" ht="28.5" hidden="1" thickBot="1" x14ac:dyDescent="0.45">
      <c r="A442" s="10" t="s">
        <v>1</v>
      </c>
      <c r="B442" s="132">
        <f t="shared" si="13"/>
        <v>6100</v>
      </c>
      <c r="C442" s="135">
        <f>[6]Ренген!H77</f>
        <v>0.61</v>
      </c>
      <c r="D442" s="150">
        <f>[6]Ренген!I77</f>
        <v>0</v>
      </c>
      <c r="E442" s="114"/>
      <c r="F442" s="114"/>
      <c r="G442" s="142"/>
    </row>
    <row r="443" spans="1:7" ht="28.5" hidden="1" thickBot="1" x14ac:dyDescent="0.45">
      <c r="A443" s="7" t="s">
        <v>0</v>
      </c>
      <c r="B443" s="128">
        <f t="shared" si="13"/>
        <v>44900</v>
      </c>
      <c r="C443" s="127">
        <f>SUM(C441:C442)</f>
        <v>4.49</v>
      </c>
      <c r="D443" s="126">
        <f>SUM(D441:D442)</f>
        <v>0</v>
      </c>
      <c r="E443" s="108"/>
      <c r="F443" s="107"/>
      <c r="G443" s="125"/>
    </row>
    <row r="444" spans="1:7" ht="28.5" hidden="1" thickBot="1" x14ac:dyDescent="0.45">
      <c r="A444" s="137" t="s">
        <v>89</v>
      </c>
      <c r="B444" s="136">
        <f t="shared" si="13"/>
        <v>58200</v>
      </c>
      <c r="C444" s="135">
        <v>5.82</v>
      </c>
      <c r="D444" s="134"/>
      <c r="E444" s="121"/>
      <c r="F444" s="120"/>
      <c r="G444" s="133"/>
    </row>
    <row r="445" spans="1:7" ht="28.5" hidden="1" thickBot="1" x14ac:dyDescent="0.45">
      <c r="A445" s="10" t="s">
        <v>1</v>
      </c>
      <c r="B445" s="132">
        <f t="shared" si="13"/>
        <v>6100</v>
      </c>
      <c r="C445" s="135">
        <f>[6]Ренген!H84</f>
        <v>0.61</v>
      </c>
      <c r="D445" s="150">
        <f>[6]Ренген!I84</f>
        <v>0</v>
      </c>
      <c r="E445" s="114"/>
      <c r="F445" s="114"/>
      <c r="G445" s="142"/>
    </row>
    <row r="446" spans="1:7" ht="28.5" hidden="1" thickBot="1" x14ac:dyDescent="0.45">
      <c r="A446" s="7" t="s">
        <v>0</v>
      </c>
      <c r="B446" s="128">
        <f t="shared" si="13"/>
        <v>64300.000000000007</v>
      </c>
      <c r="C446" s="127">
        <f>SUM(C444:C445)</f>
        <v>6.4300000000000006</v>
      </c>
      <c r="D446" s="126">
        <f>SUM(D444:D445)</f>
        <v>0</v>
      </c>
      <c r="E446" s="108"/>
      <c r="F446" s="107"/>
      <c r="G446" s="125"/>
    </row>
    <row r="447" spans="1:7" ht="28.5" hidden="1" thickBot="1" x14ac:dyDescent="0.45">
      <c r="A447" s="137" t="s">
        <v>88</v>
      </c>
      <c r="B447" s="136">
        <f t="shared" si="13"/>
        <v>58200</v>
      </c>
      <c r="C447" s="135">
        <v>5.82</v>
      </c>
      <c r="D447" s="134"/>
      <c r="E447" s="121"/>
      <c r="F447" s="120"/>
      <c r="G447" s="133"/>
    </row>
    <row r="448" spans="1:7" ht="28.5" hidden="1" thickBot="1" x14ac:dyDescent="0.45">
      <c r="A448" s="10" t="s">
        <v>1</v>
      </c>
      <c r="B448" s="132">
        <f t="shared" si="13"/>
        <v>6100</v>
      </c>
      <c r="C448" s="135">
        <f>[6]Ренген!H91</f>
        <v>0.61</v>
      </c>
      <c r="D448" s="150">
        <f>[6]Ренген!I91</f>
        <v>0</v>
      </c>
      <c r="E448" s="114"/>
      <c r="F448" s="114"/>
      <c r="G448" s="142"/>
    </row>
    <row r="449" spans="1:7" ht="28.5" hidden="1" thickBot="1" x14ac:dyDescent="0.45">
      <c r="A449" s="7" t="s">
        <v>0</v>
      </c>
      <c r="B449" s="128">
        <f t="shared" si="13"/>
        <v>64300.000000000007</v>
      </c>
      <c r="C449" s="127">
        <f>SUM(C447:C448)</f>
        <v>6.4300000000000006</v>
      </c>
      <c r="D449" s="126">
        <f>SUM(D447:D448)</f>
        <v>0</v>
      </c>
      <c r="E449" s="108"/>
      <c r="F449" s="107"/>
      <c r="G449" s="125"/>
    </row>
    <row r="450" spans="1:7" ht="28.5" hidden="1" thickBot="1" x14ac:dyDescent="0.45">
      <c r="A450" s="137" t="s">
        <v>87</v>
      </c>
      <c r="B450" s="154">
        <f t="shared" si="13"/>
        <v>289500000</v>
      </c>
      <c r="C450" s="135">
        <v>28950</v>
      </c>
      <c r="D450" s="153"/>
      <c r="E450" s="121"/>
      <c r="F450" s="120"/>
      <c r="G450" s="133"/>
    </row>
    <row r="451" spans="1:7" ht="28.5" hidden="1" thickBot="1" x14ac:dyDescent="0.45">
      <c r="A451" s="10" t="s">
        <v>1</v>
      </c>
      <c r="B451" s="132">
        <f t="shared" si="13"/>
        <v>9600</v>
      </c>
      <c r="C451" s="135">
        <f>[6]Ренген!H98</f>
        <v>0.96</v>
      </c>
      <c r="D451" s="150">
        <f>[6]Ренген!I98</f>
        <v>0</v>
      </c>
      <c r="E451" s="114"/>
      <c r="F451" s="114"/>
      <c r="G451" s="142"/>
    </row>
    <row r="452" spans="1:7" ht="28.5" hidden="1" thickBot="1" x14ac:dyDescent="0.45">
      <c r="A452" s="7" t="s">
        <v>0</v>
      </c>
      <c r="B452" s="152">
        <f t="shared" si="13"/>
        <v>289509600</v>
      </c>
      <c r="C452" s="127">
        <f>SUM(C450:C451)</f>
        <v>28950.959999999999</v>
      </c>
      <c r="D452" s="125">
        <f>SUM(D450:D451)</f>
        <v>0</v>
      </c>
      <c r="E452" s="108"/>
      <c r="F452" s="107"/>
      <c r="G452" s="125"/>
    </row>
    <row r="453" spans="1:7" ht="28.5" hidden="1" thickBot="1" x14ac:dyDescent="0.45">
      <c r="A453" s="137" t="s">
        <v>86</v>
      </c>
      <c r="B453" s="136">
        <f t="shared" si="13"/>
        <v>58200</v>
      </c>
      <c r="C453" s="135">
        <v>5.82</v>
      </c>
      <c r="D453" s="134"/>
      <c r="E453" s="121"/>
      <c r="F453" s="120"/>
      <c r="G453" s="133"/>
    </row>
    <row r="454" spans="1:7" ht="28.5" hidden="1" thickBot="1" x14ac:dyDescent="0.45">
      <c r="A454" s="10" t="s">
        <v>1</v>
      </c>
      <c r="B454" s="132">
        <f t="shared" si="13"/>
        <v>9600</v>
      </c>
      <c r="C454" s="135">
        <f>[6]Ренген!H106</f>
        <v>0.96</v>
      </c>
      <c r="D454" s="150">
        <f>[6]Ренген!I106</f>
        <v>0</v>
      </c>
      <c r="E454" s="114"/>
      <c r="F454" s="114"/>
      <c r="G454" s="142"/>
    </row>
    <row r="455" spans="1:7" ht="28.5" hidden="1" thickBot="1" x14ac:dyDescent="0.45">
      <c r="A455" s="7" t="s">
        <v>0</v>
      </c>
      <c r="B455" s="128">
        <f t="shared" si="13"/>
        <v>67800</v>
      </c>
      <c r="C455" s="127">
        <f>SUM(C453:C454)</f>
        <v>6.78</v>
      </c>
      <c r="D455" s="126">
        <f>SUM(D453:D454)</f>
        <v>0</v>
      </c>
      <c r="E455" s="108"/>
      <c r="F455" s="107"/>
      <c r="G455" s="125"/>
    </row>
    <row r="456" spans="1:7" ht="28.5" hidden="1" thickBot="1" x14ac:dyDescent="0.45">
      <c r="A456" s="137" t="s">
        <v>85</v>
      </c>
      <c r="B456" s="136">
        <f t="shared" si="13"/>
        <v>58200</v>
      </c>
      <c r="C456" s="135">
        <v>5.82</v>
      </c>
      <c r="D456" s="134"/>
      <c r="E456" s="121"/>
      <c r="F456" s="120"/>
      <c r="G456" s="133"/>
    </row>
    <row r="457" spans="1:7" ht="28.5" hidden="1" thickBot="1" x14ac:dyDescent="0.45">
      <c r="A457" s="10" t="s">
        <v>1</v>
      </c>
      <c r="B457" s="132">
        <f t="shared" si="13"/>
        <v>9600</v>
      </c>
      <c r="C457" s="135">
        <f>[6]Ренген!H113</f>
        <v>0.96</v>
      </c>
      <c r="D457" s="150">
        <f>[6]Ренген!I113</f>
        <v>0</v>
      </c>
      <c r="E457" s="114"/>
      <c r="F457" s="114"/>
      <c r="G457" s="142"/>
    </row>
    <row r="458" spans="1:7" ht="28.5" hidden="1" thickBot="1" x14ac:dyDescent="0.45">
      <c r="A458" s="7" t="s">
        <v>0</v>
      </c>
      <c r="B458" s="128">
        <f t="shared" si="13"/>
        <v>67800</v>
      </c>
      <c r="C458" s="127">
        <f>SUM(C456:C457)</f>
        <v>6.78</v>
      </c>
      <c r="D458" s="126">
        <f>SUM(D456:D457)</f>
        <v>0</v>
      </c>
      <c r="E458" s="108"/>
      <c r="F458" s="107"/>
      <c r="G458" s="125"/>
    </row>
    <row r="459" spans="1:7" ht="28.5" hidden="1" thickBot="1" x14ac:dyDescent="0.45">
      <c r="A459" s="137" t="s">
        <v>84</v>
      </c>
      <c r="B459" s="136">
        <f t="shared" si="13"/>
        <v>38800</v>
      </c>
      <c r="C459" s="135">
        <v>3.88</v>
      </c>
      <c r="D459" s="134"/>
      <c r="E459" s="121"/>
      <c r="F459" s="120"/>
      <c r="G459" s="133"/>
    </row>
    <row r="460" spans="1:7" ht="28.5" hidden="1" thickBot="1" x14ac:dyDescent="0.45">
      <c r="A460" s="10" t="s">
        <v>1</v>
      </c>
      <c r="B460" s="132">
        <f t="shared" si="13"/>
        <v>9600</v>
      </c>
      <c r="C460" s="135">
        <f>[6]Ренген!H121</f>
        <v>0.96</v>
      </c>
      <c r="D460" s="150">
        <f>[6]Ренген!I121</f>
        <v>0</v>
      </c>
      <c r="E460" s="114"/>
      <c r="F460" s="114"/>
      <c r="G460" s="142"/>
    </row>
    <row r="461" spans="1:7" ht="28.5" hidden="1" thickBot="1" x14ac:dyDescent="0.45">
      <c r="A461" s="7" t="s">
        <v>0</v>
      </c>
      <c r="B461" s="128">
        <f t="shared" si="13"/>
        <v>48400</v>
      </c>
      <c r="C461" s="127">
        <f>SUM(C459:C460)</f>
        <v>4.84</v>
      </c>
      <c r="D461" s="126">
        <f>SUM(D459:D460)</f>
        <v>0</v>
      </c>
      <c r="E461" s="108"/>
      <c r="F461" s="107"/>
      <c r="G461" s="125"/>
    </row>
    <row r="462" spans="1:7" ht="28.5" hidden="1" thickBot="1" x14ac:dyDescent="0.45">
      <c r="A462" s="137" t="s">
        <v>83</v>
      </c>
      <c r="B462" s="136">
        <f t="shared" si="13"/>
        <v>58200</v>
      </c>
      <c r="C462" s="135">
        <v>5.82</v>
      </c>
      <c r="D462" s="134"/>
      <c r="E462" s="121"/>
      <c r="F462" s="120"/>
      <c r="G462" s="133"/>
    </row>
    <row r="463" spans="1:7" ht="28.5" hidden="1" thickBot="1" x14ac:dyDescent="0.45">
      <c r="A463" s="10" t="s">
        <v>1</v>
      </c>
      <c r="B463" s="132">
        <f t="shared" si="13"/>
        <v>32599.999999999996</v>
      </c>
      <c r="C463" s="135">
        <f>[6]Ренген!H128</f>
        <v>3.26</v>
      </c>
      <c r="D463" s="150">
        <f>[6]Ренген!I128</f>
        <v>0</v>
      </c>
      <c r="E463" s="114"/>
      <c r="F463" s="114"/>
      <c r="G463" s="142"/>
    </row>
    <row r="464" spans="1:7" ht="28.5" hidden="1" thickBot="1" x14ac:dyDescent="0.45">
      <c r="A464" s="7" t="s">
        <v>0</v>
      </c>
      <c r="B464" s="128">
        <f t="shared" si="13"/>
        <v>90800</v>
      </c>
      <c r="C464" s="127">
        <f>SUM(C462:C463)</f>
        <v>9.08</v>
      </c>
      <c r="D464" s="126">
        <f>SUM(D462:D463)</f>
        <v>0</v>
      </c>
      <c r="E464" s="108"/>
      <c r="F464" s="107"/>
      <c r="G464" s="125"/>
    </row>
    <row r="465" spans="1:7" ht="28.5" hidden="1" thickBot="1" x14ac:dyDescent="0.45">
      <c r="A465" s="137" t="s">
        <v>82</v>
      </c>
      <c r="B465" s="136">
        <f t="shared" si="13"/>
        <v>58200</v>
      </c>
      <c r="C465" s="135">
        <v>5.82</v>
      </c>
      <c r="D465" s="134"/>
      <c r="E465" s="121"/>
      <c r="F465" s="120"/>
      <c r="G465" s="133"/>
    </row>
    <row r="466" spans="1:7" ht="28.5" hidden="1" thickBot="1" x14ac:dyDescent="0.45">
      <c r="A466" s="10" t="s">
        <v>1</v>
      </c>
      <c r="B466" s="132">
        <f t="shared" si="13"/>
        <v>11900</v>
      </c>
      <c r="C466" s="135">
        <f>[6]Ренген!H136</f>
        <v>1.19</v>
      </c>
      <c r="D466" s="150">
        <f>[6]Ренген!I136</f>
        <v>0</v>
      </c>
      <c r="E466" s="114"/>
      <c r="F466" s="114"/>
      <c r="G466" s="142"/>
    </row>
    <row r="467" spans="1:7" ht="28.5" hidden="1" thickBot="1" x14ac:dyDescent="0.45">
      <c r="A467" s="7" t="s">
        <v>0</v>
      </c>
      <c r="B467" s="128">
        <f t="shared" si="13"/>
        <v>70100</v>
      </c>
      <c r="C467" s="127">
        <f>SUM(C465:C466)</f>
        <v>7.01</v>
      </c>
      <c r="D467" s="126">
        <f>SUM(D465:D466)</f>
        <v>0</v>
      </c>
      <c r="E467" s="108"/>
      <c r="F467" s="107"/>
      <c r="G467" s="125"/>
    </row>
    <row r="468" spans="1:7" ht="28.5" hidden="1" thickBot="1" x14ac:dyDescent="0.45">
      <c r="A468" s="137" t="s">
        <v>81</v>
      </c>
      <c r="B468" s="136">
        <f t="shared" si="13"/>
        <v>58200</v>
      </c>
      <c r="C468" s="135">
        <v>5.82</v>
      </c>
      <c r="D468" s="134"/>
      <c r="E468" s="121"/>
      <c r="F468" s="120"/>
      <c r="G468" s="133"/>
    </row>
    <row r="469" spans="1:7" ht="28.5" hidden="1" thickBot="1" x14ac:dyDescent="0.45">
      <c r="A469" s="10" t="s">
        <v>1</v>
      </c>
      <c r="B469" s="132">
        <f t="shared" si="13"/>
        <v>16500</v>
      </c>
      <c r="C469" s="135">
        <f>[6]Ренген!H143</f>
        <v>1.65</v>
      </c>
      <c r="D469" s="150">
        <f>[6]Ренген!I143</f>
        <v>0</v>
      </c>
      <c r="E469" s="114"/>
      <c r="F469" s="114"/>
      <c r="G469" s="142"/>
    </row>
    <row r="470" spans="1:7" ht="28.5" hidden="1" thickBot="1" x14ac:dyDescent="0.45">
      <c r="A470" s="7" t="s">
        <v>0</v>
      </c>
      <c r="B470" s="128">
        <f t="shared" si="13"/>
        <v>74700</v>
      </c>
      <c r="C470" s="127">
        <f>SUM(C468:C469)</f>
        <v>7.4700000000000006</v>
      </c>
      <c r="D470" s="126">
        <f>SUM(D468:D469)</f>
        <v>0</v>
      </c>
      <c r="E470" s="108"/>
      <c r="F470" s="107"/>
      <c r="G470" s="125"/>
    </row>
    <row r="471" spans="1:7" ht="28.5" hidden="1" thickBot="1" x14ac:dyDescent="0.45">
      <c r="A471" s="137" t="s">
        <v>80</v>
      </c>
      <c r="B471" s="136">
        <f t="shared" si="13"/>
        <v>58200</v>
      </c>
      <c r="C471" s="135">
        <v>5.82</v>
      </c>
      <c r="D471" s="134"/>
      <c r="E471" s="121"/>
      <c r="F471" s="120"/>
      <c r="G471" s="133"/>
    </row>
    <row r="472" spans="1:7" ht="28.5" hidden="1" thickBot="1" x14ac:dyDescent="0.45">
      <c r="A472" s="10" t="s">
        <v>1</v>
      </c>
      <c r="B472" s="132">
        <f t="shared" si="13"/>
        <v>9600</v>
      </c>
      <c r="C472" s="135">
        <f>[6]Ренген!H150</f>
        <v>0.96</v>
      </c>
      <c r="D472" s="150">
        <f>[6]Ренген!I150</f>
        <v>0</v>
      </c>
      <c r="E472" s="114"/>
      <c r="F472" s="114"/>
      <c r="G472" s="142"/>
    </row>
    <row r="473" spans="1:7" ht="28.5" hidden="1" thickBot="1" x14ac:dyDescent="0.45">
      <c r="A473" s="7" t="s">
        <v>0</v>
      </c>
      <c r="B473" s="128">
        <f t="shared" si="13"/>
        <v>67800</v>
      </c>
      <c r="C473" s="127">
        <f>SUM(C471:C472)</f>
        <v>6.78</v>
      </c>
      <c r="D473" s="126">
        <f>SUM(D471:D472)</f>
        <v>0</v>
      </c>
      <c r="E473" s="108"/>
      <c r="F473" s="107"/>
      <c r="G473" s="125"/>
    </row>
    <row r="474" spans="1:7" ht="28.5" hidden="1" thickBot="1" x14ac:dyDescent="0.45">
      <c r="A474" s="137" t="s">
        <v>79</v>
      </c>
      <c r="B474" s="136">
        <f t="shared" si="13"/>
        <v>58200</v>
      </c>
      <c r="C474" s="135">
        <v>5.82</v>
      </c>
      <c r="D474" s="134"/>
      <c r="E474" s="121"/>
      <c r="F474" s="120"/>
      <c r="G474" s="133"/>
    </row>
    <row r="475" spans="1:7" ht="28.5" hidden="1" thickBot="1" x14ac:dyDescent="0.45">
      <c r="A475" s="10" t="s">
        <v>1</v>
      </c>
      <c r="B475" s="132">
        <f t="shared" si="13"/>
        <v>9600</v>
      </c>
      <c r="C475" s="135">
        <f>[6]Ренген!H157</f>
        <v>0.96</v>
      </c>
      <c r="D475" s="150">
        <f>[6]Ренген!I157</f>
        <v>0</v>
      </c>
      <c r="E475" s="114"/>
      <c r="F475" s="114"/>
      <c r="G475" s="142"/>
    </row>
    <row r="476" spans="1:7" ht="28.5" hidden="1" thickBot="1" x14ac:dyDescent="0.45">
      <c r="A476" s="7" t="s">
        <v>0</v>
      </c>
      <c r="B476" s="128">
        <f t="shared" si="13"/>
        <v>67800</v>
      </c>
      <c r="C476" s="127">
        <f>SUM(C474:C475)</f>
        <v>6.78</v>
      </c>
      <c r="D476" s="126">
        <f>SUM(D474:D475)</f>
        <v>0</v>
      </c>
      <c r="E476" s="108"/>
      <c r="F476" s="107"/>
      <c r="G476" s="125"/>
    </row>
    <row r="477" spans="1:7" ht="28.5" hidden="1" thickBot="1" x14ac:dyDescent="0.45">
      <c r="A477" s="137" t="s">
        <v>78</v>
      </c>
      <c r="B477" s="136">
        <f t="shared" si="13"/>
        <v>38800</v>
      </c>
      <c r="C477" s="135">
        <v>3.88</v>
      </c>
      <c r="D477" s="134"/>
      <c r="E477" s="121"/>
      <c r="F477" s="120"/>
      <c r="G477" s="133"/>
    </row>
    <row r="478" spans="1:7" ht="28.5" hidden="1" thickBot="1" x14ac:dyDescent="0.45">
      <c r="A478" s="10" t="s">
        <v>1</v>
      </c>
      <c r="B478" s="132">
        <f t="shared" si="13"/>
        <v>5699.9999999999991</v>
      </c>
      <c r="C478" s="135">
        <f>[6]Ренген!H164</f>
        <v>0.56999999999999995</v>
      </c>
      <c r="D478" s="155">
        <f>[6]Ренген!I164</f>
        <v>0</v>
      </c>
      <c r="E478" s="114"/>
      <c r="F478" s="114"/>
      <c r="G478" s="142"/>
    </row>
    <row r="479" spans="1:7" ht="28.5" hidden="1" thickBot="1" x14ac:dyDescent="0.45">
      <c r="A479" s="7" t="s">
        <v>0</v>
      </c>
      <c r="B479" s="128">
        <f t="shared" si="13"/>
        <v>44500</v>
      </c>
      <c r="C479" s="127">
        <f>SUM(C477:C478)</f>
        <v>4.45</v>
      </c>
      <c r="D479" s="151">
        <f>SUM(D477:D478)</f>
        <v>0</v>
      </c>
      <c r="E479" s="108"/>
      <c r="F479" s="107"/>
      <c r="G479" s="125"/>
    </row>
    <row r="480" spans="1:7" ht="28.5" hidden="1" thickBot="1" x14ac:dyDescent="0.45">
      <c r="A480" s="137" t="s">
        <v>77</v>
      </c>
      <c r="B480" s="136">
        <f t="shared" si="13"/>
        <v>58200</v>
      </c>
      <c r="C480" s="135">
        <v>5.82</v>
      </c>
      <c r="D480" s="134"/>
      <c r="E480" s="121"/>
      <c r="F480" s="120"/>
      <c r="G480" s="133"/>
    </row>
    <row r="481" spans="1:7" ht="28.5" hidden="1" thickBot="1" x14ac:dyDescent="0.45">
      <c r="A481" s="10" t="s">
        <v>1</v>
      </c>
      <c r="B481" s="132">
        <f t="shared" ref="B481:B533" si="14">C481*$B$15</f>
        <v>5699.9999999999991</v>
      </c>
      <c r="C481" s="135">
        <f>[6]Ренген!H171</f>
        <v>0.56999999999999995</v>
      </c>
      <c r="D481" s="150">
        <f>[6]Ренген!I171</f>
        <v>0</v>
      </c>
      <c r="E481" s="114"/>
      <c r="F481" s="114"/>
      <c r="G481" s="142"/>
    </row>
    <row r="482" spans="1:7" ht="28.5" hidden="1" thickBot="1" x14ac:dyDescent="0.45">
      <c r="A482" s="7" t="s">
        <v>0</v>
      </c>
      <c r="B482" s="128">
        <f t="shared" si="14"/>
        <v>63900.000000000007</v>
      </c>
      <c r="C482" s="127">
        <f>SUM(C480:C481)</f>
        <v>6.3900000000000006</v>
      </c>
      <c r="D482" s="151">
        <f>SUM(D480:D481)</f>
        <v>0</v>
      </c>
      <c r="E482" s="108"/>
      <c r="F482" s="107"/>
      <c r="G482" s="125"/>
    </row>
    <row r="483" spans="1:7" ht="28.5" hidden="1" thickBot="1" x14ac:dyDescent="0.45">
      <c r="A483" s="137" t="s">
        <v>76</v>
      </c>
      <c r="B483" s="136">
        <f t="shared" si="14"/>
        <v>58200</v>
      </c>
      <c r="C483" s="135">
        <v>5.82</v>
      </c>
      <c r="D483" s="134"/>
      <c r="E483" s="121"/>
      <c r="F483" s="120"/>
      <c r="G483" s="133"/>
    </row>
    <row r="484" spans="1:7" ht="28.5" hidden="1" thickBot="1" x14ac:dyDescent="0.45">
      <c r="A484" s="10" t="s">
        <v>1</v>
      </c>
      <c r="B484" s="132">
        <f t="shared" si="14"/>
        <v>18900</v>
      </c>
      <c r="C484" s="135">
        <f>[6]Ренген!H178</f>
        <v>1.89</v>
      </c>
      <c r="D484" s="150">
        <f>[6]Ренген!I178</f>
        <v>0</v>
      </c>
      <c r="E484" s="114"/>
      <c r="F484" s="114"/>
      <c r="G484" s="142"/>
    </row>
    <row r="485" spans="1:7" ht="28.5" hidden="1" thickBot="1" x14ac:dyDescent="0.45">
      <c r="A485" s="7" t="s">
        <v>0</v>
      </c>
      <c r="B485" s="128">
        <f t="shared" si="14"/>
        <v>77100</v>
      </c>
      <c r="C485" s="127">
        <f>SUM(C483:C484)</f>
        <v>7.71</v>
      </c>
      <c r="D485" s="126">
        <f>SUM(D483:D484)</f>
        <v>0</v>
      </c>
      <c r="E485" s="108"/>
      <c r="F485" s="107"/>
      <c r="G485" s="125"/>
    </row>
    <row r="486" spans="1:7" ht="28.5" hidden="1" thickBot="1" x14ac:dyDescent="0.45">
      <c r="A486" s="137" t="s">
        <v>75</v>
      </c>
      <c r="B486" s="136">
        <f t="shared" si="14"/>
        <v>58200</v>
      </c>
      <c r="C486" s="135">
        <v>5.82</v>
      </c>
      <c r="D486" s="134"/>
      <c r="E486" s="121"/>
      <c r="F486" s="120"/>
      <c r="G486" s="133"/>
    </row>
    <row r="487" spans="1:7" ht="28.5" hidden="1" thickBot="1" x14ac:dyDescent="0.45">
      <c r="A487" s="10" t="s">
        <v>1</v>
      </c>
      <c r="B487" s="132">
        <f t="shared" si="14"/>
        <v>9600</v>
      </c>
      <c r="C487" s="135">
        <f>[6]Ренген!H185</f>
        <v>0.96</v>
      </c>
      <c r="D487" s="150">
        <f>[6]Ренген!I185</f>
        <v>0</v>
      </c>
      <c r="E487" s="114"/>
      <c r="F487" s="114"/>
      <c r="G487" s="142"/>
    </row>
    <row r="488" spans="1:7" ht="28.5" hidden="1" thickBot="1" x14ac:dyDescent="0.45">
      <c r="A488" s="7" t="s">
        <v>0</v>
      </c>
      <c r="B488" s="128">
        <f t="shared" si="14"/>
        <v>67800</v>
      </c>
      <c r="C488" s="127">
        <f>SUM(C486:C487)</f>
        <v>6.78</v>
      </c>
      <c r="D488" s="151">
        <f>SUM(D486:D487)</f>
        <v>0</v>
      </c>
      <c r="E488" s="108"/>
      <c r="F488" s="107"/>
      <c r="G488" s="125"/>
    </row>
    <row r="489" spans="1:7" ht="28.5" hidden="1" thickBot="1" x14ac:dyDescent="0.45">
      <c r="A489" s="137" t="s">
        <v>74</v>
      </c>
      <c r="B489" s="154">
        <f t="shared" si="14"/>
        <v>289500000</v>
      </c>
      <c r="C489" s="135">
        <v>28950</v>
      </c>
      <c r="D489" s="153"/>
      <c r="E489" s="121"/>
      <c r="F489" s="120"/>
      <c r="G489" s="133"/>
    </row>
    <row r="490" spans="1:7" ht="28.5" hidden="1" thickBot="1" x14ac:dyDescent="0.45">
      <c r="A490" s="10" t="s">
        <v>1</v>
      </c>
      <c r="B490" s="132">
        <f t="shared" si="14"/>
        <v>11900</v>
      </c>
      <c r="C490" s="135">
        <f>[6]Ренген!H199</f>
        <v>1.19</v>
      </c>
      <c r="D490" s="150">
        <f>[6]Ренген!I199</f>
        <v>0</v>
      </c>
      <c r="E490" s="114"/>
      <c r="F490" s="114"/>
      <c r="G490" s="142"/>
    </row>
    <row r="491" spans="1:7" ht="28.5" hidden="1" thickBot="1" x14ac:dyDescent="0.45">
      <c r="A491" s="7" t="s">
        <v>0</v>
      </c>
      <c r="B491" s="132">
        <f t="shared" si="14"/>
        <v>289511900</v>
      </c>
      <c r="C491" s="127">
        <f>SUM(C489:C490)</f>
        <v>28951.19</v>
      </c>
      <c r="D491" s="126">
        <f>SUM(D489:D490)</f>
        <v>0</v>
      </c>
      <c r="E491" s="108"/>
      <c r="F491" s="107"/>
      <c r="G491" s="125"/>
    </row>
    <row r="492" spans="1:7" ht="28.5" hidden="1" thickBot="1" x14ac:dyDescent="0.45">
      <c r="A492" s="137" t="s">
        <v>73</v>
      </c>
      <c r="B492" s="132">
        <f t="shared" si="14"/>
        <v>482500000</v>
      </c>
      <c r="C492" s="135">
        <v>48250</v>
      </c>
      <c r="D492" s="153"/>
      <c r="E492" s="121"/>
      <c r="F492" s="120"/>
      <c r="G492" s="133"/>
    </row>
    <row r="493" spans="1:7" ht="28.5" hidden="1" thickBot="1" x14ac:dyDescent="0.45">
      <c r="A493" s="10" t="s">
        <v>1</v>
      </c>
      <c r="B493" s="132">
        <f t="shared" si="14"/>
        <v>9600</v>
      </c>
      <c r="C493" s="135">
        <f>[6]Ренген!H207</f>
        <v>0.96</v>
      </c>
      <c r="D493" s="150">
        <f>[6]Ренген!I207</f>
        <v>0</v>
      </c>
      <c r="E493" s="114"/>
      <c r="F493" s="114"/>
      <c r="G493" s="142"/>
    </row>
    <row r="494" spans="1:7" ht="28.5" hidden="1" thickBot="1" x14ac:dyDescent="0.45">
      <c r="A494" s="7" t="s">
        <v>0</v>
      </c>
      <c r="B494" s="152">
        <f t="shared" si="14"/>
        <v>482509600</v>
      </c>
      <c r="C494" s="127">
        <f>SUM(C492:C493)</f>
        <v>48250.96</v>
      </c>
      <c r="D494" s="125">
        <f>SUM(D492:D493)</f>
        <v>0</v>
      </c>
      <c r="E494" s="108"/>
      <c r="F494" s="107"/>
      <c r="G494" s="125"/>
    </row>
    <row r="495" spans="1:7" ht="28.5" hidden="1" thickBot="1" x14ac:dyDescent="0.45">
      <c r="A495" s="137" t="s">
        <v>72</v>
      </c>
      <c r="B495" s="136">
        <f t="shared" si="14"/>
        <v>58200</v>
      </c>
      <c r="C495" s="135">
        <v>5.82</v>
      </c>
      <c r="D495" s="134"/>
      <c r="E495" s="121"/>
      <c r="F495" s="120"/>
      <c r="G495" s="133"/>
    </row>
    <row r="496" spans="1:7" ht="28.5" hidden="1" thickBot="1" x14ac:dyDescent="0.45">
      <c r="A496" s="10" t="s">
        <v>1</v>
      </c>
      <c r="B496" s="132">
        <f t="shared" si="14"/>
        <v>11000</v>
      </c>
      <c r="C496" s="135">
        <f>[6]Ренген!H214</f>
        <v>1.1000000000000001</v>
      </c>
      <c r="D496" s="150">
        <f>[6]Ренген!I214</f>
        <v>0</v>
      </c>
      <c r="E496" s="114"/>
      <c r="F496" s="114"/>
      <c r="G496" s="142"/>
    </row>
    <row r="497" spans="1:7" ht="28.5" hidden="1" thickBot="1" x14ac:dyDescent="0.45">
      <c r="A497" s="7" t="s">
        <v>0</v>
      </c>
      <c r="B497" s="128">
        <f t="shared" si="14"/>
        <v>69200</v>
      </c>
      <c r="C497" s="127">
        <f>SUM(C495:C496)</f>
        <v>6.92</v>
      </c>
      <c r="D497" s="126">
        <f>SUM(D495:D496)</f>
        <v>0</v>
      </c>
      <c r="E497" s="108"/>
      <c r="F497" s="107"/>
      <c r="G497" s="125"/>
    </row>
    <row r="498" spans="1:7" ht="28.5" hidden="1" thickBot="1" x14ac:dyDescent="0.45">
      <c r="A498" s="137" t="s">
        <v>71</v>
      </c>
      <c r="B498" s="136">
        <f t="shared" si="14"/>
        <v>33000</v>
      </c>
      <c r="C498" s="135">
        <v>3.3</v>
      </c>
      <c r="D498" s="134"/>
      <c r="E498" s="121"/>
      <c r="F498" s="120"/>
      <c r="G498" s="133"/>
    </row>
    <row r="499" spans="1:7" ht="28.5" hidden="1" thickBot="1" x14ac:dyDescent="0.45">
      <c r="A499" s="10" t="s">
        <v>1</v>
      </c>
      <c r="B499" s="132">
        <f t="shared" si="14"/>
        <v>5300</v>
      </c>
      <c r="C499" s="135">
        <f>[6]Ренген!H221</f>
        <v>0.53</v>
      </c>
      <c r="D499" s="150">
        <f>[6]Ренген!I221</f>
        <v>0</v>
      </c>
      <c r="E499" s="114"/>
      <c r="F499" s="114"/>
      <c r="G499" s="142"/>
    </row>
    <row r="500" spans="1:7" ht="28.5" hidden="1" thickBot="1" x14ac:dyDescent="0.45">
      <c r="A500" s="7" t="s">
        <v>0</v>
      </c>
      <c r="B500" s="128">
        <f t="shared" si="14"/>
        <v>38300</v>
      </c>
      <c r="C500" s="127">
        <f>SUM(C498:C499)</f>
        <v>3.83</v>
      </c>
      <c r="D500" s="126">
        <f>SUM(D498:D499)</f>
        <v>0</v>
      </c>
      <c r="E500" s="108"/>
      <c r="F500" s="107"/>
      <c r="G500" s="125"/>
    </row>
    <row r="501" spans="1:7" ht="28.5" hidden="1" thickBot="1" x14ac:dyDescent="0.45">
      <c r="A501" s="137" t="s">
        <v>70</v>
      </c>
      <c r="B501" s="136">
        <f t="shared" si="14"/>
        <v>38800</v>
      </c>
      <c r="C501" s="135">
        <v>3.88</v>
      </c>
      <c r="D501" s="134"/>
      <c r="E501" s="121"/>
      <c r="F501" s="120"/>
      <c r="G501" s="133"/>
    </row>
    <row r="502" spans="1:7" ht="28.5" hidden="1" thickBot="1" x14ac:dyDescent="0.45">
      <c r="A502" s="10" t="s">
        <v>1</v>
      </c>
      <c r="B502" s="132">
        <f t="shared" si="14"/>
        <v>16500</v>
      </c>
      <c r="C502" s="135">
        <f>[6]Ренген!H229</f>
        <v>1.65</v>
      </c>
      <c r="D502" s="150">
        <f>[6]Ренген!I229</f>
        <v>0</v>
      </c>
      <c r="E502" s="114"/>
      <c r="F502" s="114"/>
      <c r="G502" s="142"/>
    </row>
    <row r="503" spans="1:7" ht="28.5" hidden="1" thickBot="1" x14ac:dyDescent="0.45">
      <c r="A503" s="7" t="s">
        <v>0</v>
      </c>
      <c r="B503" s="128">
        <f t="shared" si="14"/>
        <v>55299.999999999993</v>
      </c>
      <c r="C503" s="127">
        <f>SUM(C501:C502)</f>
        <v>5.5299999999999994</v>
      </c>
      <c r="D503" s="126">
        <f>SUM(D501:D502)</f>
        <v>0</v>
      </c>
      <c r="E503" s="108"/>
      <c r="F503" s="107"/>
      <c r="G503" s="125"/>
    </row>
    <row r="504" spans="1:7" ht="28.5" hidden="1" thickBot="1" x14ac:dyDescent="0.45">
      <c r="A504" s="137" t="s">
        <v>69</v>
      </c>
      <c r="B504" s="136">
        <f t="shared" si="14"/>
        <v>58200</v>
      </c>
      <c r="C504" s="135">
        <v>5.82</v>
      </c>
      <c r="D504" s="134"/>
      <c r="E504" s="121"/>
      <c r="F504" s="120"/>
      <c r="G504" s="133"/>
    </row>
    <row r="505" spans="1:7" ht="28.5" hidden="1" thickBot="1" x14ac:dyDescent="0.45">
      <c r="A505" s="10" t="s">
        <v>1</v>
      </c>
      <c r="B505" s="132">
        <f t="shared" si="14"/>
        <v>18900</v>
      </c>
      <c r="C505" s="135">
        <f>[6]Ренген!H236</f>
        <v>1.89</v>
      </c>
      <c r="D505" s="150">
        <f>[6]Ренген!I236</f>
        <v>0</v>
      </c>
      <c r="E505" s="114"/>
      <c r="F505" s="114"/>
      <c r="G505" s="142"/>
    </row>
    <row r="506" spans="1:7" ht="28.5" hidden="1" thickBot="1" x14ac:dyDescent="0.45">
      <c r="A506" s="7" t="s">
        <v>0</v>
      </c>
      <c r="B506" s="128">
        <f t="shared" si="14"/>
        <v>77100</v>
      </c>
      <c r="C506" s="127">
        <f>SUM(C504:C505)</f>
        <v>7.71</v>
      </c>
      <c r="D506" s="126">
        <f>SUM(D504:D505)</f>
        <v>0</v>
      </c>
      <c r="E506" s="108"/>
      <c r="F506" s="107"/>
      <c r="G506" s="125"/>
    </row>
    <row r="507" spans="1:7" ht="28.5" hidden="1" thickBot="1" x14ac:dyDescent="0.45">
      <c r="A507" s="137" t="s">
        <v>68</v>
      </c>
      <c r="B507" s="154">
        <f t="shared" si="14"/>
        <v>193000000</v>
      </c>
      <c r="C507" s="135">
        <v>19300</v>
      </c>
      <c r="D507" s="153"/>
      <c r="E507" s="121"/>
      <c r="F507" s="120"/>
      <c r="G507" s="133"/>
    </row>
    <row r="508" spans="1:7" ht="28.5" hidden="1" thickBot="1" x14ac:dyDescent="0.45">
      <c r="A508" s="10" t="s">
        <v>1</v>
      </c>
      <c r="B508" s="132">
        <f t="shared" si="14"/>
        <v>6100</v>
      </c>
      <c r="C508" s="135">
        <f>[6]Ренген!H243</f>
        <v>0.61</v>
      </c>
      <c r="D508" s="150">
        <f>[6]Ренген!I243</f>
        <v>0</v>
      </c>
      <c r="E508" s="114"/>
      <c r="F508" s="114"/>
      <c r="G508" s="142"/>
    </row>
    <row r="509" spans="1:7" ht="28.5" hidden="1" thickBot="1" x14ac:dyDescent="0.45">
      <c r="A509" s="7" t="s">
        <v>0</v>
      </c>
      <c r="B509" s="132">
        <f t="shared" si="14"/>
        <v>193006100</v>
      </c>
      <c r="C509" s="127">
        <f>SUM(C507:C508)</f>
        <v>19300.61</v>
      </c>
      <c r="D509" s="126">
        <f>SUM(D507:D508)</f>
        <v>0</v>
      </c>
      <c r="E509" s="108"/>
      <c r="F509" s="107"/>
      <c r="G509" s="125"/>
    </row>
    <row r="510" spans="1:7" ht="28.5" hidden="1" thickBot="1" x14ac:dyDescent="0.45">
      <c r="A510" s="137" t="s">
        <v>67</v>
      </c>
      <c r="B510" s="132">
        <f t="shared" si="14"/>
        <v>289500000</v>
      </c>
      <c r="C510" s="135">
        <v>28950</v>
      </c>
      <c r="D510" s="153"/>
      <c r="E510" s="121"/>
      <c r="F510" s="120"/>
      <c r="G510" s="133"/>
    </row>
    <row r="511" spans="1:7" ht="21" hidden="1" customHeight="1" x14ac:dyDescent="0.45">
      <c r="A511" s="10" t="s">
        <v>1</v>
      </c>
      <c r="B511" s="132">
        <f t="shared" si="14"/>
        <v>6100</v>
      </c>
      <c r="C511" s="135">
        <f>[6]Ренген!H250</f>
        <v>0.61</v>
      </c>
      <c r="D511" s="150">
        <f>[6]Ренген!I250</f>
        <v>0</v>
      </c>
      <c r="E511" s="114"/>
      <c r="F511" s="114"/>
      <c r="G511" s="142"/>
    </row>
    <row r="512" spans="1:7" ht="28.5" hidden="1" thickBot="1" x14ac:dyDescent="0.45">
      <c r="A512" s="7" t="s">
        <v>0</v>
      </c>
      <c r="B512" s="152">
        <f t="shared" si="14"/>
        <v>289506100</v>
      </c>
      <c r="C512" s="127">
        <f>SUM(C510:C511)</f>
        <v>28950.61</v>
      </c>
      <c r="D512" s="125">
        <f>SUM(D510:D511)</f>
        <v>0</v>
      </c>
      <c r="E512" s="108"/>
      <c r="F512" s="107"/>
      <c r="G512" s="125"/>
    </row>
    <row r="513" spans="1:7" ht="28.5" hidden="1" thickBot="1" x14ac:dyDescent="0.45">
      <c r="A513" s="137" t="s">
        <v>66</v>
      </c>
      <c r="B513" s="136">
        <f t="shared" si="14"/>
        <v>33000</v>
      </c>
      <c r="C513" s="135">
        <v>3.3</v>
      </c>
      <c r="D513" s="134"/>
      <c r="E513" s="121"/>
      <c r="F513" s="120"/>
      <c r="G513" s="133"/>
    </row>
    <row r="514" spans="1:7" ht="27" hidden="1" customHeight="1" x14ac:dyDescent="0.45">
      <c r="A514" s="10" t="s">
        <v>1</v>
      </c>
      <c r="B514" s="132">
        <f t="shared" si="14"/>
        <v>5699.9999999999991</v>
      </c>
      <c r="C514" s="135">
        <f>[6]Ренген!H257</f>
        <v>0.56999999999999995</v>
      </c>
      <c r="D514" s="150">
        <f>[6]Ренген!I257</f>
        <v>0</v>
      </c>
      <c r="E514" s="114"/>
      <c r="F514" s="114"/>
      <c r="G514" s="142"/>
    </row>
    <row r="515" spans="1:7" ht="28.5" hidden="1" thickBot="1" x14ac:dyDescent="0.45">
      <c r="A515" s="7" t="s">
        <v>0</v>
      </c>
      <c r="B515" s="128">
        <f t="shared" si="14"/>
        <v>38700</v>
      </c>
      <c r="C515" s="127">
        <f>SUM(C513:C514)</f>
        <v>3.8699999999999997</v>
      </c>
      <c r="D515" s="126">
        <f>SUM(D513:D514)</f>
        <v>0</v>
      </c>
      <c r="E515" s="108"/>
      <c r="F515" s="107"/>
      <c r="G515" s="125"/>
    </row>
    <row r="516" spans="1:7" ht="28.5" hidden="1" thickBot="1" x14ac:dyDescent="0.45">
      <c r="A516" s="137" t="s">
        <v>65</v>
      </c>
      <c r="B516" s="136">
        <f t="shared" si="14"/>
        <v>48000</v>
      </c>
      <c r="C516" s="135">
        <v>4.8</v>
      </c>
      <c r="D516" s="134"/>
      <c r="E516" s="121"/>
      <c r="F516" s="120"/>
      <c r="G516" s="133"/>
    </row>
    <row r="517" spans="1:7" ht="27.75" hidden="1" customHeight="1" x14ac:dyDescent="0.45">
      <c r="A517" s="10" t="s">
        <v>1</v>
      </c>
      <c r="B517" s="132">
        <f t="shared" si="14"/>
        <v>16500</v>
      </c>
      <c r="C517" s="135">
        <f>[6]Ренген!H264</f>
        <v>1.65</v>
      </c>
      <c r="D517" s="150">
        <f>[6]Ренген!I264</f>
        <v>0</v>
      </c>
      <c r="E517" s="114"/>
      <c r="F517" s="114"/>
      <c r="G517" s="142"/>
    </row>
    <row r="518" spans="1:7" ht="28.5" hidden="1" thickBot="1" x14ac:dyDescent="0.45">
      <c r="A518" s="7" t="s">
        <v>0</v>
      </c>
      <c r="B518" s="128">
        <f t="shared" si="14"/>
        <v>64499.999999999993</v>
      </c>
      <c r="C518" s="127">
        <f>SUM(C516:C517)</f>
        <v>6.4499999999999993</v>
      </c>
      <c r="D518" s="126">
        <f>SUM(D516:D517)</f>
        <v>0</v>
      </c>
      <c r="E518" s="108"/>
      <c r="F518" s="107"/>
      <c r="G518" s="125"/>
    </row>
    <row r="519" spans="1:7" ht="28.5" hidden="1" thickBot="1" x14ac:dyDescent="0.45">
      <c r="A519" s="137" t="s">
        <v>64</v>
      </c>
      <c r="B519" s="136">
        <f t="shared" si="14"/>
        <v>77600</v>
      </c>
      <c r="C519" s="135">
        <v>7.76</v>
      </c>
      <c r="D519" s="134"/>
      <c r="E519" s="121"/>
      <c r="F519" s="120"/>
      <c r="G519" s="133"/>
    </row>
    <row r="520" spans="1:7" ht="21" hidden="1" customHeight="1" x14ac:dyDescent="0.45">
      <c r="A520" s="10" t="s">
        <v>1</v>
      </c>
      <c r="B520" s="132">
        <f t="shared" si="14"/>
        <v>18900</v>
      </c>
      <c r="C520" s="135">
        <f>[6]Ренген!H272</f>
        <v>1.89</v>
      </c>
      <c r="D520" s="150">
        <f>[6]Ренген!I272</f>
        <v>0</v>
      </c>
      <c r="E520" s="114"/>
      <c r="F520" s="114"/>
      <c r="G520" s="142"/>
    </row>
    <row r="521" spans="1:7" ht="28.5" hidden="1" thickBot="1" x14ac:dyDescent="0.45">
      <c r="A521" s="7" t="s">
        <v>0</v>
      </c>
      <c r="B521" s="128">
        <f t="shared" si="14"/>
        <v>96500</v>
      </c>
      <c r="C521" s="127">
        <f>SUM(C519:C520)</f>
        <v>9.65</v>
      </c>
      <c r="D521" s="126">
        <f>SUM(D519:D520)</f>
        <v>0</v>
      </c>
      <c r="E521" s="108"/>
      <c r="F521" s="107"/>
      <c r="G521" s="125"/>
    </row>
    <row r="522" spans="1:7" ht="28.5" hidden="1" thickBot="1" x14ac:dyDescent="0.45">
      <c r="A522" s="137" t="s">
        <v>63</v>
      </c>
      <c r="B522" s="136">
        <f t="shared" si="14"/>
        <v>135700</v>
      </c>
      <c r="C522" s="135">
        <v>13.57</v>
      </c>
      <c r="D522" s="134"/>
      <c r="E522" s="121"/>
      <c r="F522" s="120"/>
      <c r="G522" s="133"/>
    </row>
    <row r="523" spans="1:7" ht="28.5" hidden="1" thickBot="1" x14ac:dyDescent="0.45">
      <c r="A523" s="10" t="s">
        <v>1</v>
      </c>
      <c r="B523" s="132">
        <f t="shared" si="14"/>
        <v>101500</v>
      </c>
      <c r="C523" s="131">
        <f>[6]Ренген!H282</f>
        <v>10.15</v>
      </c>
      <c r="D523" s="130">
        <f>[6]Ренген!I282</f>
        <v>0</v>
      </c>
      <c r="E523" s="114"/>
      <c r="F523" s="114"/>
      <c r="G523" s="129"/>
    </row>
    <row r="524" spans="1:7" ht="28.5" hidden="1" thickBot="1" x14ac:dyDescent="0.45">
      <c r="A524" s="7" t="s">
        <v>0</v>
      </c>
      <c r="B524" s="128">
        <f t="shared" si="14"/>
        <v>237200</v>
      </c>
      <c r="C524" s="127">
        <f>SUM(C522:C523)</f>
        <v>23.72</v>
      </c>
      <c r="D524" s="151">
        <f>SUM(D522:D523)</f>
        <v>0</v>
      </c>
      <c r="E524" s="108"/>
      <c r="F524" s="107"/>
      <c r="G524" s="125"/>
    </row>
    <row r="525" spans="1:7" ht="28.5" hidden="1" thickBot="1" x14ac:dyDescent="0.45">
      <c r="A525" s="137" t="s">
        <v>62</v>
      </c>
      <c r="B525" s="136">
        <f t="shared" si="14"/>
        <v>48000</v>
      </c>
      <c r="C525" s="135">
        <v>4.8</v>
      </c>
      <c r="D525" s="134"/>
      <c r="E525" s="121"/>
      <c r="F525" s="120"/>
      <c r="G525" s="133"/>
    </row>
    <row r="526" spans="1:7" ht="28.5" hidden="1" thickBot="1" x14ac:dyDescent="0.45">
      <c r="A526" s="10" t="s">
        <v>1</v>
      </c>
      <c r="B526" s="132">
        <f t="shared" si="14"/>
        <v>16400</v>
      </c>
      <c r="C526" s="135">
        <f>[6]Ренген!H289</f>
        <v>1.64</v>
      </c>
      <c r="D526" s="150">
        <f>[6]Ренген!I289</f>
        <v>0</v>
      </c>
      <c r="E526" s="114"/>
      <c r="F526" s="114"/>
      <c r="G526" s="142"/>
    </row>
    <row r="527" spans="1:7" ht="28.5" hidden="1" thickBot="1" x14ac:dyDescent="0.45">
      <c r="A527" s="7" t="s">
        <v>0</v>
      </c>
      <c r="B527" s="128">
        <f t="shared" si="14"/>
        <v>64399.999999999993</v>
      </c>
      <c r="C527" s="127">
        <f>SUM(C525:C526)</f>
        <v>6.4399999999999995</v>
      </c>
      <c r="D527" s="126">
        <f>SUM(D525:D526)</f>
        <v>0</v>
      </c>
      <c r="E527" s="108"/>
      <c r="F527" s="107"/>
      <c r="G527" s="125"/>
    </row>
    <row r="528" spans="1:7" ht="28.5" hidden="1" thickBot="1" x14ac:dyDescent="0.45">
      <c r="A528" s="137" t="s">
        <v>61</v>
      </c>
      <c r="B528" s="136">
        <f t="shared" si="14"/>
        <v>33000</v>
      </c>
      <c r="C528" s="135">
        <v>3.3</v>
      </c>
      <c r="D528" s="134"/>
      <c r="E528" s="121"/>
      <c r="F528" s="120"/>
      <c r="G528" s="133"/>
    </row>
    <row r="529" spans="1:10" ht="28.5" hidden="1" thickBot="1" x14ac:dyDescent="0.45">
      <c r="A529" s="10" t="s">
        <v>1</v>
      </c>
      <c r="B529" s="132">
        <f t="shared" si="14"/>
        <v>16400</v>
      </c>
      <c r="C529" s="135">
        <f>[6]Ренген!H296</f>
        <v>1.64</v>
      </c>
      <c r="D529" s="150">
        <f>[6]Ренген!I296</f>
        <v>0</v>
      </c>
      <c r="E529" s="114"/>
      <c r="F529" s="114"/>
      <c r="G529" s="142"/>
    </row>
    <row r="530" spans="1:10" ht="28.5" hidden="1" thickBot="1" x14ac:dyDescent="0.45">
      <c r="A530" s="7" t="s">
        <v>0</v>
      </c>
      <c r="B530" s="128">
        <f t="shared" si="14"/>
        <v>49399.999999999993</v>
      </c>
      <c r="C530" s="127">
        <f>SUM(C528:C529)</f>
        <v>4.9399999999999995</v>
      </c>
      <c r="D530" s="126">
        <f>SUM(D528:D529)</f>
        <v>0</v>
      </c>
      <c r="E530" s="108"/>
      <c r="F530" s="107"/>
      <c r="G530" s="125"/>
    </row>
    <row r="531" spans="1:10" ht="28.5" hidden="1" thickBot="1" x14ac:dyDescent="0.45">
      <c r="A531" s="137" t="s">
        <v>60</v>
      </c>
      <c r="B531" s="136">
        <f t="shared" si="14"/>
        <v>33000</v>
      </c>
      <c r="C531" s="135">
        <v>3.3</v>
      </c>
      <c r="D531" s="134"/>
      <c r="E531" s="121"/>
      <c r="F531" s="120"/>
      <c r="G531" s="133"/>
    </row>
    <row r="532" spans="1:10" ht="28.5" hidden="1" thickBot="1" x14ac:dyDescent="0.45">
      <c r="A532" s="10" t="s">
        <v>1</v>
      </c>
      <c r="B532" s="132">
        <f t="shared" si="14"/>
        <v>400</v>
      </c>
      <c r="C532" s="131">
        <f>[6]Ренген!H300</f>
        <v>0.04</v>
      </c>
      <c r="D532" s="130">
        <f>[6]Ренген!I300</f>
        <v>0</v>
      </c>
      <c r="E532" s="114"/>
      <c r="F532" s="114"/>
      <c r="G532" s="129"/>
    </row>
    <row r="533" spans="1:10" ht="28.5" hidden="1" thickBot="1" x14ac:dyDescent="0.45">
      <c r="A533" s="7" t="s">
        <v>0</v>
      </c>
      <c r="B533" s="128">
        <f t="shared" si="14"/>
        <v>33400</v>
      </c>
      <c r="C533" s="127">
        <f>SUM(C531:C532)</f>
        <v>3.34</v>
      </c>
      <c r="D533" s="126">
        <f>SUM(D531:D532)</f>
        <v>0</v>
      </c>
      <c r="E533" s="108"/>
      <c r="F533" s="107"/>
      <c r="G533" s="125"/>
    </row>
    <row r="534" spans="1:10" ht="24" hidden="1" thickBot="1" x14ac:dyDescent="0.4">
      <c r="A534" s="124" t="s">
        <v>59</v>
      </c>
      <c r="B534" s="123"/>
      <c r="C534" s="116">
        <v>19300</v>
      </c>
      <c r="D534" s="122"/>
      <c r="E534" s="121"/>
      <c r="F534" s="120"/>
      <c r="G534" s="119"/>
    </row>
    <row r="535" spans="1:10" ht="23.25" hidden="1" thickBot="1" x14ac:dyDescent="0.35">
      <c r="A535" s="118" t="s">
        <v>1</v>
      </c>
      <c r="B535" s="117"/>
      <c r="C535" s="116">
        <f>[6]Ренген!H308</f>
        <v>1.89</v>
      </c>
      <c r="D535" s="115">
        <f>[6]Ренген!I308</f>
        <v>0</v>
      </c>
      <c r="E535" s="114"/>
      <c r="F535" s="114"/>
      <c r="G535" s="113"/>
    </row>
    <row r="536" spans="1:10" ht="24" hidden="1" thickBot="1" x14ac:dyDescent="0.4">
      <c r="A536" s="112" t="s">
        <v>0</v>
      </c>
      <c r="B536" s="111"/>
      <c r="C536" s="1624">
        <f>SUM(C534:C535)</f>
        <v>19301.89</v>
      </c>
      <c r="D536" s="109">
        <f>SUM(D534:D535)</f>
        <v>0</v>
      </c>
      <c r="E536" s="1621"/>
      <c r="F536" s="1622"/>
      <c r="G536" s="106"/>
    </row>
    <row r="537" spans="1:10" ht="29.25" customHeight="1" thickBot="1" x14ac:dyDescent="0.45">
      <c r="A537" s="33" t="s">
        <v>42</v>
      </c>
      <c r="B537" s="86"/>
      <c r="C537" s="1625"/>
      <c r="D537" s="105"/>
      <c r="E537" s="1626"/>
      <c r="F537" s="1627"/>
      <c r="G537" s="53"/>
      <c r="H537" s="87"/>
    </row>
    <row r="538" spans="1:10" ht="62.25" customHeight="1" thickBot="1" x14ac:dyDescent="0.5">
      <c r="A538" s="1628" t="s">
        <v>562</v>
      </c>
      <c r="B538" s="81">
        <f>C538*$B$15</f>
        <v>843500</v>
      </c>
      <c r="C538" s="1629">
        <v>84.35</v>
      </c>
      <c r="D538" s="104"/>
      <c r="E538" s="1630"/>
      <c r="F538" s="1630"/>
      <c r="G538" s="69"/>
      <c r="H538" s="87"/>
    </row>
    <row r="539" spans="1:10" ht="30.75" customHeight="1" thickBot="1" x14ac:dyDescent="0.5">
      <c r="A539" s="1631" t="s">
        <v>1</v>
      </c>
      <c r="B539" s="79">
        <f>C539*$B$15</f>
        <v>359200</v>
      </c>
      <c r="C539" s="1629">
        <v>35.92</v>
      </c>
      <c r="D539" s="1632">
        <f>F539+E539</f>
        <v>3.2387999999999999</v>
      </c>
      <c r="E539" s="1630">
        <v>3.2387999999999999</v>
      </c>
      <c r="F539" s="1630"/>
      <c r="G539" s="65"/>
      <c r="H539" s="87"/>
    </row>
    <row r="540" spans="1:10" ht="30.75" hidden="1" customHeight="1" thickBot="1" x14ac:dyDescent="0.5">
      <c r="B540" s="1633"/>
      <c r="C540" s="1634"/>
      <c r="D540" s="1635"/>
      <c r="E540" s="1636"/>
      <c r="F540" s="1637"/>
      <c r="G540" s="65"/>
      <c r="H540" s="87"/>
    </row>
    <row r="541" spans="1:10" ht="32.25" customHeight="1" thickBot="1" x14ac:dyDescent="0.5">
      <c r="A541" s="1638" t="s">
        <v>0</v>
      </c>
      <c r="B541" s="76">
        <f>C541*$B$15</f>
        <v>1202700</v>
      </c>
      <c r="C541" s="1639">
        <f>SUM(C538:C539)</f>
        <v>120.27</v>
      </c>
      <c r="D541" s="101">
        <f>SUM(D538:D539)</f>
        <v>3.2387999999999999</v>
      </c>
      <c r="E541" s="1630"/>
      <c r="F541" s="1630"/>
      <c r="G541" s="47"/>
      <c r="H541" s="87"/>
    </row>
    <row r="542" spans="1:10" ht="30.75" hidden="1" customHeight="1" thickBot="1" x14ac:dyDescent="0.45">
      <c r="A542" s="1640" t="s">
        <v>56</v>
      </c>
      <c r="B542" s="100"/>
      <c r="C542" s="1641"/>
      <c r="D542" s="99"/>
      <c r="E542" s="1642"/>
      <c r="F542" s="1643"/>
      <c r="G542" s="45"/>
      <c r="H542" s="87"/>
    </row>
    <row r="543" spans="1:10" ht="36" hidden="1" customHeight="1" thickBot="1" x14ac:dyDescent="0.5">
      <c r="A543" s="1644" t="s">
        <v>55</v>
      </c>
      <c r="B543" s="98">
        <f>C543*$B$15</f>
        <v>201000</v>
      </c>
      <c r="C543" s="27">
        <v>20.100000000000001</v>
      </c>
      <c r="D543" s="97">
        <v>0</v>
      </c>
      <c r="E543" s="1645"/>
      <c r="F543" s="1646"/>
      <c r="G543" s="47"/>
      <c r="H543" s="87"/>
    </row>
    <row r="544" spans="1:10" ht="36" hidden="1" customHeight="1" thickBot="1" x14ac:dyDescent="0.5">
      <c r="A544" s="1644" t="s">
        <v>54</v>
      </c>
      <c r="B544" s="96">
        <f>C544*$B$15</f>
        <v>39200</v>
      </c>
      <c r="C544" s="27">
        <v>3.92</v>
      </c>
      <c r="D544" s="95">
        <f>C544/1.2*0.2</f>
        <v>0.65333333333333332</v>
      </c>
      <c r="E544" s="1645"/>
      <c r="F544" s="1646"/>
      <c r="G544" s="47"/>
      <c r="H544" s="87"/>
      <c r="J544" s="94" t="s">
        <v>53</v>
      </c>
    </row>
    <row r="545" spans="1:8" ht="32.25" hidden="1" customHeight="1" x14ac:dyDescent="0.5">
      <c r="A545" s="1644" t="s">
        <v>52</v>
      </c>
      <c r="B545" s="93">
        <f>C545*$B$15</f>
        <v>64300</v>
      </c>
      <c r="C545" s="78">
        <v>6.43</v>
      </c>
      <c r="D545" s="92">
        <f>C545/1.2*0.2</f>
        <v>1.0716666666666668</v>
      </c>
      <c r="E545" s="1645">
        <v>0</v>
      </c>
      <c r="F545" s="1646">
        <v>1.07</v>
      </c>
      <c r="G545" s="69"/>
      <c r="H545" s="87"/>
    </row>
    <row r="546" spans="1:8" ht="34.5" hidden="1" customHeight="1" x14ac:dyDescent="0.5">
      <c r="A546" s="1631" t="s">
        <v>1</v>
      </c>
      <c r="B546" s="79">
        <f>C546*$B$15</f>
        <v>900</v>
      </c>
      <c r="C546" s="78">
        <f>[6]ГБО!H32</f>
        <v>0.09</v>
      </c>
      <c r="D546" s="1647">
        <f>[6]ГБО!I32</f>
        <v>0.01</v>
      </c>
      <c r="E546" s="1645">
        <f>[6]ГБО!J32</f>
        <v>8.3999999999999995E-3</v>
      </c>
      <c r="F546" s="1646">
        <v>0</v>
      </c>
      <c r="G546" s="69"/>
      <c r="H546" s="87"/>
    </row>
    <row r="547" spans="1:8" ht="36.75" hidden="1" customHeight="1" thickBot="1" x14ac:dyDescent="0.5">
      <c r="A547" s="1638" t="s">
        <v>0</v>
      </c>
      <c r="B547" s="76">
        <f>C547*$B$15</f>
        <v>65199.999999999993</v>
      </c>
      <c r="C547" s="27">
        <f>SUM(C545:C546)</f>
        <v>6.52</v>
      </c>
      <c r="D547" s="89">
        <f>SUM(D545:D546)</f>
        <v>1.0816666666666668</v>
      </c>
      <c r="E547" s="1645"/>
      <c r="F547" s="1646"/>
      <c r="G547" s="61"/>
      <c r="H547" s="87"/>
    </row>
    <row r="548" spans="1:8" ht="41.25" hidden="1" customHeight="1" thickBot="1" x14ac:dyDescent="0.45">
      <c r="A548" s="1640" t="s">
        <v>50</v>
      </c>
      <c r="B548" s="86"/>
      <c r="C548" s="85"/>
      <c r="D548" s="1648"/>
      <c r="E548" s="1649"/>
      <c r="F548" s="1650"/>
      <c r="G548" s="53"/>
    </row>
    <row r="549" spans="1:8" ht="43.5" hidden="1" customHeight="1" x14ac:dyDescent="0.5">
      <c r="A549" s="1644" t="s">
        <v>49</v>
      </c>
      <c r="B549" s="81">
        <f t="shared" ref="B549:B560" si="15">C549*$B$15</f>
        <v>104500</v>
      </c>
      <c r="C549" s="78">
        <v>10.45</v>
      </c>
      <c r="D549" s="92"/>
      <c r="E549" s="1649"/>
      <c r="F549" s="1650"/>
      <c r="G549" s="69"/>
    </row>
    <row r="550" spans="1:8" ht="35.25" hidden="1" customHeight="1" x14ac:dyDescent="0.5">
      <c r="A550" s="1631" t="s">
        <v>1</v>
      </c>
      <c r="B550" s="79">
        <f t="shared" si="15"/>
        <v>95600</v>
      </c>
      <c r="C550" s="78">
        <f>'[6]УФО(РАО)'!H32</f>
        <v>9.56</v>
      </c>
      <c r="D550" s="1651">
        <f>'[6]УФО(РАО)'!I32</f>
        <v>0.01</v>
      </c>
      <c r="E550" s="1652"/>
      <c r="F550" s="1653"/>
      <c r="G550" s="65"/>
    </row>
    <row r="551" spans="1:8" ht="35.25" hidden="1" customHeight="1" thickBot="1" x14ac:dyDescent="0.5">
      <c r="A551" s="1638" t="s">
        <v>0</v>
      </c>
      <c r="B551" s="76">
        <f t="shared" si="15"/>
        <v>200099.99999999997</v>
      </c>
      <c r="C551" s="27">
        <f>SUM(C549:C550)</f>
        <v>20.009999999999998</v>
      </c>
      <c r="D551" s="89">
        <f>SUM(D549:D550)</f>
        <v>0.01</v>
      </c>
      <c r="E551" s="1654"/>
      <c r="F551" s="1655"/>
      <c r="G551" s="61"/>
    </row>
    <row r="552" spans="1:8" ht="37.5" hidden="1" customHeight="1" x14ac:dyDescent="0.5">
      <c r="A552" s="1644" t="s">
        <v>48</v>
      </c>
      <c r="B552" s="81">
        <f t="shared" si="15"/>
        <v>104500</v>
      </c>
      <c r="C552" s="78">
        <v>10.45</v>
      </c>
      <c r="D552" s="1656"/>
      <c r="E552" s="1649"/>
      <c r="F552" s="1650"/>
      <c r="G552" s="69"/>
    </row>
    <row r="553" spans="1:8" ht="36" hidden="1" customHeight="1" x14ac:dyDescent="0.5">
      <c r="A553" s="1631" t="s">
        <v>1</v>
      </c>
      <c r="B553" s="79">
        <f t="shared" si="15"/>
        <v>33800</v>
      </c>
      <c r="C553" s="78">
        <f>'[6]УФО(РАО)'!H44</f>
        <v>3.38</v>
      </c>
      <c r="D553" s="1651">
        <f>'[6]УФО(РАО)'!I44</f>
        <v>0</v>
      </c>
      <c r="E553" s="1652"/>
      <c r="F553" s="1653"/>
      <c r="G553" s="65"/>
    </row>
    <row r="554" spans="1:8" ht="42.75" hidden="1" customHeight="1" thickBot="1" x14ac:dyDescent="0.5">
      <c r="A554" s="1638" t="s">
        <v>0</v>
      </c>
      <c r="B554" s="76">
        <f t="shared" si="15"/>
        <v>138299.99999999997</v>
      </c>
      <c r="C554" s="75">
        <f>SUM(C552:C553)</f>
        <v>13.829999999999998</v>
      </c>
      <c r="D554" s="89">
        <f>SUM(D552:D553)</f>
        <v>0</v>
      </c>
      <c r="E554" s="1654"/>
      <c r="F554" s="1655"/>
      <c r="G554" s="61"/>
    </row>
    <row r="555" spans="1:8" ht="26.25" hidden="1" customHeight="1" x14ac:dyDescent="0.5">
      <c r="A555" s="1657" t="s">
        <v>47</v>
      </c>
      <c r="B555" s="71">
        <f t="shared" si="15"/>
        <v>313300</v>
      </c>
      <c r="C555" s="55">
        <v>31.33</v>
      </c>
      <c r="D555" s="1656"/>
      <c r="E555" s="1658"/>
      <c r="F555" s="1659"/>
      <c r="G555" s="69"/>
    </row>
    <row r="556" spans="1:8" ht="26.25" hidden="1" customHeight="1" x14ac:dyDescent="0.5">
      <c r="A556" s="1660" t="s">
        <v>1</v>
      </c>
      <c r="B556" s="67">
        <f t="shared" si="15"/>
        <v>539400</v>
      </c>
      <c r="C556" s="55">
        <f>'[6]УФО(РАО)'!H61</f>
        <v>53.94</v>
      </c>
      <c r="D556" s="1651">
        <f>'[6]УФО(РАО)'!I61</f>
        <v>0</v>
      </c>
      <c r="E556" s="1661"/>
      <c r="F556" s="1662"/>
      <c r="G556" s="65"/>
    </row>
    <row r="557" spans="1:8" ht="26.25" hidden="1" customHeight="1" thickBot="1" x14ac:dyDescent="0.5">
      <c r="A557" s="1663" t="s">
        <v>0</v>
      </c>
      <c r="B557" s="63">
        <f t="shared" si="15"/>
        <v>852700</v>
      </c>
      <c r="C557" s="47">
        <f>SUM(C555:C556)</f>
        <v>85.27</v>
      </c>
      <c r="D557" s="89">
        <f>SUM(D555:D556)</f>
        <v>0</v>
      </c>
      <c r="E557" s="1664"/>
      <c r="F557" s="1665"/>
      <c r="G557" s="61"/>
    </row>
    <row r="558" spans="1:8" ht="26.25" hidden="1" customHeight="1" x14ac:dyDescent="0.5">
      <c r="A558" s="1666" t="s">
        <v>46</v>
      </c>
      <c r="B558" s="71">
        <f t="shared" si="15"/>
        <v>492200</v>
      </c>
      <c r="C558" s="55">
        <v>49.22</v>
      </c>
      <c r="D558" s="1656"/>
      <c r="E558" s="1658"/>
      <c r="F558" s="1659"/>
      <c r="G558" s="69"/>
    </row>
    <row r="559" spans="1:8" ht="26.25" hidden="1" customHeight="1" x14ac:dyDescent="0.5">
      <c r="A559" s="1660" t="s">
        <v>1</v>
      </c>
      <c r="B559" s="67">
        <f t="shared" si="15"/>
        <v>539400</v>
      </c>
      <c r="C559" s="55">
        <f>'[6]УФО(РАО)'!H78</f>
        <v>53.94</v>
      </c>
      <c r="D559" s="1651">
        <f>'[6]УФО(РАО)'!I78</f>
        <v>0</v>
      </c>
      <c r="E559" s="1661"/>
      <c r="F559" s="1662"/>
      <c r="G559" s="65"/>
    </row>
    <row r="560" spans="1:8" ht="24.75" hidden="1" customHeight="1" thickBot="1" x14ac:dyDescent="0.5">
      <c r="A560" s="1663" t="s">
        <v>0</v>
      </c>
      <c r="B560" s="63">
        <f t="shared" si="15"/>
        <v>1031600</v>
      </c>
      <c r="C560" s="47">
        <f>SUM(C558:C559)</f>
        <v>103.16</v>
      </c>
      <c r="D560" s="89">
        <f>SUM(D558:D559)</f>
        <v>0</v>
      </c>
      <c r="E560" s="1664"/>
      <c r="F560" s="1665"/>
      <c r="G560" s="61"/>
    </row>
    <row r="561" spans="1:7" ht="24.75" hidden="1" customHeight="1" x14ac:dyDescent="0.5">
      <c r="A561" s="1667" t="s">
        <v>45</v>
      </c>
      <c r="B561" s="59"/>
      <c r="C561" s="55">
        <v>38900</v>
      </c>
      <c r="D561" s="1668"/>
      <c r="E561" s="1669"/>
      <c r="F561" s="1670"/>
      <c r="G561" s="53"/>
    </row>
    <row r="562" spans="1:7" ht="24.75" hidden="1" customHeight="1" x14ac:dyDescent="0.5">
      <c r="A562" s="1671" t="s">
        <v>1</v>
      </c>
      <c r="B562" s="56"/>
      <c r="C562" s="55" t="e">
        <f>#REF!</f>
        <v>#REF!</v>
      </c>
      <c r="D562" s="1672" t="e">
        <f>#REF!</f>
        <v>#REF!</v>
      </c>
      <c r="E562" s="1669"/>
      <c r="F562" s="1670"/>
      <c r="G562" s="53"/>
    </row>
    <row r="563" spans="1:7" ht="24.75" hidden="1" customHeight="1" thickBot="1" x14ac:dyDescent="0.45">
      <c r="A563" s="1673" t="s">
        <v>0</v>
      </c>
      <c r="B563" s="51"/>
      <c r="C563" s="47" t="e">
        <f>SUM(C561:C562)</f>
        <v>#REF!</v>
      </c>
      <c r="D563" s="1674" t="e">
        <f>SUM(D561:D562)</f>
        <v>#REF!</v>
      </c>
      <c r="E563" s="1675"/>
      <c r="F563" s="1676"/>
      <c r="G563" s="45"/>
    </row>
    <row r="564" spans="1:7" ht="24.75" hidden="1" customHeight="1" thickBot="1" x14ac:dyDescent="0.45">
      <c r="A564" s="1677" t="s">
        <v>44</v>
      </c>
      <c r="B564" s="48"/>
      <c r="C564" s="47"/>
      <c r="D564" s="45"/>
      <c r="E564" s="1675"/>
      <c r="F564" s="1676"/>
      <c r="G564" s="45"/>
    </row>
    <row r="565" spans="1:7" ht="24.75" hidden="1" customHeight="1" x14ac:dyDescent="0.45">
      <c r="A565" s="1678" t="s">
        <v>43</v>
      </c>
      <c r="B565" s="43">
        <f>C565*$B$15</f>
        <v>4500</v>
      </c>
      <c r="C565" s="39">
        <v>0.45</v>
      </c>
      <c r="D565" s="1679"/>
      <c r="E565" s="1680"/>
      <c r="F565" s="1681"/>
      <c r="G565" s="37"/>
    </row>
    <row r="566" spans="1:7" ht="24.75" hidden="1" customHeight="1" x14ac:dyDescent="0.45">
      <c r="A566" s="1682" t="s">
        <v>1</v>
      </c>
      <c r="B566" s="40">
        <f>C566*$B$15</f>
        <v>1300</v>
      </c>
      <c r="C566" s="39">
        <v>0.13</v>
      </c>
      <c r="D566" s="1683">
        <v>0.01</v>
      </c>
      <c r="E566" s="1680"/>
      <c r="F566" s="1681"/>
      <c r="G566" s="37"/>
    </row>
    <row r="567" spans="1:7" ht="24.75" hidden="1" customHeight="1" thickBot="1" x14ac:dyDescent="0.4">
      <c r="A567" s="1684" t="s">
        <v>0</v>
      </c>
      <c r="B567" s="35">
        <f>SUM(B565:B566)</f>
        <v>5800</v>
      </c>
      <c r="C567" s="25">
        <f>SUM(C565:C566)</f>
        <v>0.58000000000000007</v>
      </c>
      <c r="D567" s="25">
        <f>SUM(D565:D566)</f>
        <v>0.01</v>
      </c>
      <c r="E567" s="1685"/>
      <c r="F567" s="1686"/>
      <c r="G567" s="25"/>
    </row>
    <row r="568" spans="1:7" ht="45.75" hidden="1" customHeight="1" thickBot="1" x14ac:dyDescent="0.4">
      <c r="A568" s="1687" t="str">
        <f>'[6]ПР ИРТ'!I13</f>
        <v>Первичная консультация врача- хирурга</v>
      </c>
      <c r="B568" s="1688"/>
      <c r="C568" s="1688">
        <f>'[6]ПР ИРТ'!O13</f>
        <v>12.05</v>
      </c>
      <c r="D568" s="1689"/>
      <c r="E568" s="1685"/>
      <c r="F568" s="1686"/>
      <c r="G568" s="25"/>
    </row>
    <row r="569" spans="1:7" ht="51" hidden="1" customHeight="1" thickBot="1" x14ac:dyDescent="0.4">
      <c r="A569" s="1687" t="s">
        <v>560</v>
      </c>
      <c r="B569" s="1688"/>
      <c r="C569" s="1688"/>
      <c r="D569" s="1689"/>
      <c r="E569" s="1685"/>
      <c r="F569" s="1686"/>
      <c r="G569" s="25"/>
    </row>
    <row r="570" spans="1:7" ht="51" hidden="1" customHeight="1" thickBot="1" x14ac:dyDescent="0.4">
      <c r="A570" s="1687" t="s">
        <v>560</v>
      </c>
      <c r="B570" s="1688"/>
      <c r="C570" s="1690"/>
      <c r="D570" s="1691"/>
      <c r="E570" s="1685"/>
      <c r="F570" s="1686"/>
      <c r="G570" s="25"/>
    </row>
    <row r="571" spans="1:7" ht="39.75" hidden="1" customHeight="1" thickBot="1" x14ac:dyDescent="0.4">
      <c r="A571" s="1687" t="s">
        <v>560</v>
      </c>
      <c r="B571" s="1688"/>
      <c r="C571" s="1690"/>
      <c r="D571" s="1691"/>
      <c r="E571" s="1685"/>
      <c r="F571" s="1686"/>
      <c r="G571" s="25"/>
    </row>
    <row r="572" spans="1:7" ht="43.5" hidden="1" customHeight="1" thickBot="1" x14ac:dyDescent="0.4">
      <c r="A572" s="1687" t="s">
        <v>560</v>
      </c>
      <c r="B572" s="1688"/>
      <c r="C572" s="1690"/>
      <c r="D572" s="1691"/>
      <c r="E572" s="1685"/>
      <c r="F572" s="1686"/>
      <c r="G572" s="25"/>
    </row>
    <row r="573" spans="1:7" ht="47.25" hidden="1" customHeight="1" thickBot="1" x14ac:dyDescent="0.5">
      <c r="A573" s="1692" t="s">
        <v>0</v>
      </c>
      <c r="B573" s="1693">
        <f>C573*$B$15</f>
        <v>7100.0000000000009</v>
      </c>
      <c r="C573" s="1694">
        <f>SUM(C566:C567)</f>
        <v>0.71000000000000008</v>
      </c>
      <c r="D573" s="61">
        <f>SUM(D566:D567)</f>
        <v>0.02</v>
      </c>
      <c r="E573" s="1695"/>
      <c r="F573" s="1696"/>
      <c r="G573" s="21"/>
    </row>
    <row r="574" spans="1:7" ht="34.5" customHeight="1" thickBot="1" x14ac:dyDescent="0.5">
      <c r="A574" s="1692" t="s">
        <v>563</v>
      </c>
      <c r="B574" s="1693"/>
      <c r="C574" s="1639"/>
      <c r="D574" s="61"/>
      <c r="E574" s="1697"/>
      <c r="F574" s="1697"/>
      <c r="G574" s="21"/>
    </row>
    <row r="575" spans="1:7" ht="91.5" customHeight="1" thickBot="1" x14ac:dyDescent="0.5">
      <c r="A575" s="1628" t="s">
        <v>564</v>
      </c>
      <c r="B575" s="1698"/>
      <c r="C575" s="1629">
        <v>155.72999999999999</v>
      </c>
      <c r="D575" s="104"/>
      <c r="E575" s="1630"/>
      <c r="F575" s="1697"/>
      <c r="G575" s="21"/>
    </row>
    <row r="576" spans="1:7" ht="47.25" customHeight="1" thickBot="1" x14ac:dyDescent="0.5">
      <c r="A576" s="1631" t="s">
        <v>1</v>
      </c>
      <c r="B576" s="1698"/>
      <c r="C576" s="1629">
        <v>70.78</v>
      </c>
      <c r="D576" s="1632">
        <f>F576+E576</f>
        <v>4.0827999999999998</v>
      </c>
      <c r="E576" s="1630">
        <v>4.0827999999999998</v>
      </c>
      <c r="F576" s="1697"/>
      <c r="G576" s="21"/>
    </row>
    <row r="577" spans="1:11" ht="47.25" customHeight="1" thickBot="1" x14ac:dyDescent="0.5">
      <c r="A577" s="1638" t="s">
        <v>0</v>
      </c>
      <c r="B577" s="1698"/>
      <c r="C577" s="1639">
        <f>SUM(C575:C576)</f>
        <v>226.51</v>
      </c>
      <c r="D577" s="101">
        <f>SUM(D575:D576)</f>
        <v>4.0827999999999998</v>
      </c>
      <c r="E577" s="1630"/>
      <c r="F577" s="1697"/>
      <c r="G577" s="21"/>
      <c r="K577" s="1699"/>
    </row>
    <row r="578" spans="1:11" ht="47.25" customHeight="1" thickBot="1" x14ac:dyDescent="0.5">
      <c r="A578" s="1692" t="s">
        <v>563</v>
      </c>
      <c r="B578" s="1698"/>
      <c r="C578" s="1639"/>
      <c r="D578" s="1639"/>
      <c r="E578" s="1630"/>
      <c r="F578" s="1697"/>
      <c r="G578" s="21"/>
      <c r="K578" s="1700"/>
    </row>
    <row r="579" spans="1:11" ht="62.25" thickBot="1" x14ac:dyDescent="0.5">
      <c r="A579" s="1628" t="s">
        <v>565</v>
      </c>
      <c r="B579" s="1698"/>
      <c r="C579" s="1629">
        <v>111.06</v>
      </c>
      <c r="D579" s="103"/>
      <c r="E579" s="1630"/>
      <c r="F579" s="1701"/>
      <c r="G579" s="11"/>
    </row>
    <row r="580" spans="1:11" ht="31.5" thickBot="1" x14ac:dyDescent="0.5">
      <c r="A580" s="1631" t="s">
        <v>1</v>
      </c>
      <c r="B580" s="1698"/>
      <c r="C580" s="1629">
        <v>42.7</v>
      </c>
      <c r="D580" s="103">
        <v>3.85</v>
      </c>
      <c r="E580" s="1630">
        <v>3.855</v>
      </c>
      <c r="F580" s="1697"/>
      <c r="G580" s="21"/>
    </row>
    <row r="581" spans="1:11" ht="31.5" thickBot="1" x14ac:dyDescent="0.5">
      <c r="A581" s="1638" t="s">
        <v>0</v>
      </c>
      <c r="B581" s="1698"/>
      <c r="C581" s="1629">
        <f>C579+C580</f>
        <v>153.76</v>
      </c>
      <c r="D581" s="1632">
        <f>D580</f>
        <v>3.85</v>
      </c>
      <c r="E581" s="1630" t="s">
        <v>566</v>
      </c>
      <c r="F581" s="1697"/>
      <c r="G581" s="19"/>
    </row>
    <row r="582" spans="1:11" ht="31.5" thickBot="1" x14ac:dyDescent="0.5">
      <c r="A582" s="1692" t="s">
        <v>563</v>
      </c>
      <c r="B582" s="1698"/>
      <c r="C582" s="1629"/>
      <c r="D582" s="1632"/>
      <c r="E582" s="1630"/>
      <c r="F582" s="1697"/>
      <c r="G582" s="19"/>
    </row>
    <row r="583" spans="1:11" ht="93" thickBot="1" x14ac:dyDescent="0.5">
      <c r="A583" s="1628" t="s">
        <v>567</v>
      </c>
      <c r="B583" s="1698"/>
      <c r="C583" s="1629">
        <v>84.35</v>
      </c>
      <c r="D583" s="1632"/>
      <c r="E583" s="1630"/>
      <c r="F583" s="1697"/>
      <c r="G583" s="11"/>
    </row>
    <row r="584" spans="1:11" ht="31.5" thickBot="1" x14ac:dyDescent="0.5">
      <c r="A584" s="1631" t="s">
        <v>1</v>
      </c>
      <c r="B584" s="1698"/>
      <c r="C584" s="1629">
        <v>52.75</v>
      </c>
      <c r="D584" s="103">
        <f>E584</f>
        <v>4.7786999999999997</v>
      </c>
      <c r="E584" s="1630">
        <v>4.7786999999999997</v>
      </c>
      <c r="F584" s="1697"/>
      <c r="G584" s="11"/>
    </row>
    <row r="585" spans="1:11" ht="31.5" thickBot="1" x14ac:dyDescent="0.5">
      <c r="A585" s="1638" t="s">
        <v>0</v>
      </c>
      <c r="B585" s="1698"/>
      <c r="C585" s="1629">
        <f>C583+C584</f>
        <v>137.1</v>
      </c>
      <c r="D585" s="1632">
        <f>D584</f>
        <v>4.7786999999999997</v>
      </c>
      <c r="E585" s="1630" t="s">
        <v>566</v>
      </c>
      <c r="F585" s="1697"/>
      <c r="G585" s="11"/>
    </row>
    <row r="586" spans="1:11" ht="31.5" thickBot="1" x14ac:dyDescent="0.5">
      <c r="A586" s="1692" t="s">
        <v>563</v>
      </c>
      <c r="B586" s="1698"/>
      <c r="C586" s="1629"/>
      <c r="D586" s="1632"/>
      <c r="E586" s="1630"/>
      <c r="F586" s="1697"/>
      <c r="G586" s="11"/>
    </row>
    <row r="587" spans="1:11" ht="66" customHeight="1" thickBot="1" x14ac:dyDescent="0.5">
      <c r="A587" s="1628" t="s">
        <v>568</v>
      </c>
      <c r="B587" s="1698"/>
      <c r="C587" s="1629">
        <v>160.53</v>
      </c>
      <c r="D587" s="103"/>
      <c r="E587" s="1630"/>
      <c r="F587" s="1697"/>
      <c r="G587" s="11"/>
    </row>
    <row r="588" spans="1:11" ht="39" customHeight="1" thickBot="1" x14ac:dyDescent="0.5">
      <c r="A588" s="1631" t="s">
        <v>1</v>
      </c>
      <c r="B588" s="1698"/>
      <c r="C588" s="1629">
        <v>33.229999999999997</v>
      </c>
      <c r="D588" s="103">
        <f>E588</f>
        <v>3.0137</v>
      </c>
      <c r="E588" s="1630">
        <v>3.0137</v>
      </c>
      <c r="F588" s="1697"/>
      <c r="G588" s="11"/>
    </row>
    <row r="589" spans="1:11" ht="36.75" customHeight="1" thickBot="1" x14ac:dyDescent="0.5">
      <c r="A589" s="1638" t="s">
        <v>0</v>
      </c>
      <c r="B589" s="1698"/>
      <c r="C589" s="1629">
        <f>C587+C588</f>
        <v>193.76</v>
      </c>
      <c r="D589" s="1632">
        <f>D588</f>
        <v>3.0137</v>
      </c>
      <c r="E589" s="1630"/>
      <c r="F589" s="1697"/>
      <c r="G589" s="11"/>
    </row>
    <row r="590" spans="1:11" ht="31.5" thickBot="1" x14ac:dyDescent="0.5">
      <c r="A590" s="1692" t="s">
        <v>563</v>
      </c>
      <c r="B590" s="1702"/>
      <c r="C590" s="1634"/>
      <c r="D590" s="1703"/>
      <c r="E590" s="1636"/>
      <c r="F590" s="1701"/>
      <c r="G590" s="11"/>
    </row>
    <row r="591" spans="1:11" ht="62.25" thickBot="1" x14ac:dyDescent="0.5">
      <c r="A591" s="1628" t="s">
        <v>569</v>
      </c>
      <c r="B591" s="1698"/>
      <c r="C591" s="1629">
        <v>160.53</v>
      </c>
      <c r="D591" s="103"/>
      <c r="E591" s="1630"/>
      <c r="F591" s="1704"/>
      <c r="G591" s="11"/>
    </row>
    <row r="592" spans="1:11" ht="31.5" thickBot="1" x14ac:dyDescent="0.5">
      <c r="A592" s="1631" t="s">
        <v>1</v>
      </c>
      <c r="B592" s="1698"/>
      <c r="C592" s="1629">
        <v>33.229999999999997</v>
      </c>
      <c r="D592" s="103">
        <f>E592</f>
        <v>3.0137</v>
      </c>
      <c r="E592" s="1630">
        <v>3.0137</v>
      </c>
      <c r="F592" s="1704"/>
      <c r="G592" s="11"/>
    </row>
    <row r="593" spans="1:7" ht="31.5" thickBot="1" x14ac:dyDescent="0.5">
      <c r="A593" s="1638" t="s">
        <v>0</v>
      </c>
      <c r="B593" s="1698"/>
      <c r="C593" s="1629">
        <f>C591+C592</f>
        <v>193.76</v>
      </c>
      <c r="D593" s="1632">
        <f>D592</f>
        <v>3.0137</v>
      </c>
      <c r="E593" s="1630"/>
      <c r="F593" s="1704"/>
      <c r="G593" s="11"/>
    </row>
    <row r="594" spans="1:7" ht="31.5" thickBot="1" x14ac:dyDescent="0.5">
      <c r="A594" s="1692" t="s">
        <v>563</v>
      </c>
      <c r="B594" s="1702"/>
      <c r="C594" s="1634"/>
      <c r="D594" s="1703"/>
      <c r="E594" s="1636"/>
      <c r="F594" s="1704"/>
      <c r="G594" s="11"/>
    </row>
    <row r="595" spans="1:7" ht="62.25" thickBot="1" x14ac:dyDescent="0.5">
      <c r="A595" s="1628" t="s">
        <v>570</v>
      </c>
      <c r="B595" s="1698"/>
      <c r="C595" s="1629">
        <v>160.53</v>
      </c>
      <c r="D595" s="103"/>
      <c r="E595" s="1630"/>
      <c r="F595" s="1704"/>
      <c r="G595" s="11"/>
    </row>
    <row r="596" spans="1:7" ht="31.5" thickBot="1" x14ac:dyDescent="0.5">
      <c r="A596" s="1631" t="s">
        <v>1</v>
      </c>
      <c r="B596" s="1698"/>
      <c r="C596" s="1629">
        <v>33.229999999999997</v>
      </c>
      <c r="D596" s="103">
        <f>E596</f>
        <v>3.0137</v>
      </c>
      <c r="E596" s="1630">
        <v>3.0137</v>
      </c>
      <c r="F596" s="1704"/>
      <c r="G596" s="11"/>
    </row>
    <row r="597" spans="1:7" ht="31.5" thickBot="1" x14ac:dyDescent="0.5">
      <c r="A597" s="1705" t="s">
        <v>0</v>
      </c>
      <c r="B597" s="1702"/>
      <c r="C597" s="1706">
        <f>C595+C596</f>
        <v>193.76</v>
      </c>
      <c r="D597" s="1703">
        <f>D596</f>
        <v>3.0137</v>
      </c>
      <c r="E597" s="1626"/>
      <c r="F597" s="1707"/>
      <c r="G597" s="11"/>
    </row>
    <row r="598" spans="1:7" ht="31.5" thickBot="1" x14ac:dyDescent="0.5">
      <c r="A598" s="1708" t="s">
        <v>563</v>
      </c>
      <c r="B598" s="1709"/>
      <c r="C598" s="1629"/>
      <c r="D598" s="1632"/>
      <c r="E598" s="1630"/>
      <c r="F598" s="1704"/>
      <c r="G598" s="11"/>
    </row>
    <row r="599" spans="1:7" ht="62.25" thickBot="1" x14ac:dyDescent="0.5">
      <c r="A599" s="1628" t="s">
        <v>571</v>
      </c>
      <c r="B599" s="1698"/>
      <c r="C599" s="1629">
        <v>160.53</v>
      </c>
      <c r="D599" s="103"/>
      <c r="E599" s="1630"/>
      <c r="F599" s="1704"/>
      <c r="G599" s="11"/>
    </row>
    <row r="600" spans="1:7" ht="31.5" thickBot="1" x14ac:dyDescent="0.5">
      <c r="A600" s="1631" t="s">
        <v>1</v>
      </c>
      <c r="B600" s="1698"/>
      <c r="C600" s="1629">
        <v>105.52</v>
      </c>
      <c r="D600" s="103">
        <f>E600</f>
        <v>9.5855999999999995</v>
      </c>
      <c r="E600" s="1630">
        <v>9.5855999999999995</v>
      </c>
      <c r="F600" s="1704"/>
      <c r="G600" s="11"/>
    </row>
    <row r="601" spans="1:7" ht="31.5" thickBot="1" x14ac:dyDescent="0.5">
      <c r="A601" s="1705" t="s">
        <v>0</v>
      </c>
      <c r="B601" s="1702"/>
      <c r="C601" s="1706">
        <f>C599+C600</f>
        <v>266.05</v>
      </c>
      <c r="D601" s="1703">
        <f>D600</f>
        <v>9.5855999999999995</v>
      </c>
      <c r="E601" s="1626"/>
      <c r="F601" s="1707"/>
      <c r="G601" s="11"/>
    </row>
    <row r="602" spans="1:7" ht="31.5" thickBot="1" x14ac:dyDescent="0.5">
      <c r="A602" s="1708" t="s">
        <v>563</v>
      </c>
      <c r="B602" s="1709"/>
      <c r="C602" s="1629"/>
      <c r="D602" s="1632"/>
      <c r="E602" s="1630"/>
      <c r="F602" s="1704"/>
      <c r="G602" s="11"/>
    </row>
    <row r="603" spans="1:7" x14ac:dyDescent="0.35">
      <c r="A603" s="15"/>
      <c r="B603" s="15"/>
      <c r="C603" s="16"/>
      <c r="D603" s="11"/>
      <c r="E603" s="11"/>
      <c r="F603" s="11"/>
      <c r="G603" s="11"/>
    </row>
    <row r="604" spans="1:7" ht="23.25" x14ac:dyDescent="0.35">
      <c r="A604" s="1710" t="s">
        <v>572</v>
      </c>
      <c r="B604" s="1710"/>
      <c r="C604" s="1711"/>
      <c r="D604" s="1712"/>
      <c r="E604" s="1712"/>
      <c r="F604" s="1712"/>
      <c r="G604" s="11"/>
    </row>
    <row r="605" spans="1:7" ht="23.25" x14ac:dyDescent="0.35">
      <c r="A605" s="1713" t="s">
        <v>573</v>
      </c>
      <c r="B605" s="1713"/>
      <c r="C605" s="1714"/>
      <c r="D605" s="1715"/>
      <c r="E605" s="1715"/>
      <c r="F605" s="1715"/>
      <c r="G605" s="11"/>
    </row>
    <row r="606" spans="1:7" ht="23.25" x14ac:dyDescent="0.35">
      <c r="A606" s="1713" t="s">
        <v>574</v>
      </c>
      <c r="B606" s="1713"/>
      <c r="C606" s="1714"/>
      <c r="D606" s="1715"/>
      <c r="E606" s="1715"/>
      <c r="F606" s="1715"/>
      <c r="G606" s="11"/>
    </row>
    <row r="607" spans="1:7" x14ac:dyDescent="0.35">
      <c r="G607" s="11"/>
    </row>
    <row r="608" spans="1:7" x14ac:dyDescent="0.35">
      <c r="G608" s="11"/>
    </row>
    <row r="609" spans="7:7" x14ac:dyDescent="0.35">
      <c r="G609" s="11"/>
    </row>
    <row r="610" spans="7:7" x14ac:dyDescent="0.35">
      <c r="G610" s="11"/>
    </row>
    <row r="611" spans="7:7" x14ac:dyDescent="0.35">
      <c r="G611" s="11"/>
    </row>
    <row r="612" spans="7:7" x14ac:dyDescent="0.35">
      <c r="G612" s="11"/>
    </row>
    <row r="613" spans="7:7" x14ac:dyDescent="0.35">
      <c r="G613" s="11"/>
    </row>
    <row r="614" spans="7:7" x14ac:dyDescent="0.35">
      <c r="G614" s="11"/>
    </row>
    <row r="615" spans="7:7" x14ac:dyDescent="0.35">
      <c r="G615" s="11"/>
    </row>
    <row r="616" spans="7:7" x14ac:dyDescent="0.35">
      <c r="G616" s="11"/>
    </row>
    <row r="617" spans="7:7" x14ac:dyDescent="0.35">
      <c r="G617" s="11"/>
    </row>
    <row r="618" spans="7:7" x14ac:dyDescent="0.35">
      <c r="G618" s="11"/>
    </row>
    <row r="619" spans="7:7" x14ac:dyDescent="0.35">
      <c r="G619" s="11"/>
    </row>
    <row r="620" spans="7:7" x14ac:dyDescent="0.35">
      <c r="G620" s="11"/>
    </row>
    <row r="621" spans="7:7" x14ac:dyDescent="0.35">
      <c r="G621" s="11"/>
    </row>
    <row r="622" spans="7:7" x14ac:dyDescent="0.35">
      <c r="G622" s="11"/>
    </row>
    <row r="623" spans="7:7" x14ac:dyDescent="0.35">
      <c r="G623" s="11"/>
    </row>
    <row r="624" spans="7:7" x14ac:dyDescent="0.35">
      <c r="G624" s="11"/>
    </row>
    <row r="625" spans="7:7" x14ac:dyDescent="0.35">
      <c r="G625" s="11"/>
    </row>
    <row r="626" spans="7:7" x14ac:dyDescent="0.35">
      <c r="G626" s="11"/>
    </row>
    <row r="627" spans="7:7" x14ac:dyDescent="0.35">
      <c r="G627" s="11"/>
    </row>
    <row r="628" spans="7:7" x14ac:dyDescent="0.35">
      <c r="G628" s="11"/>
    </row>
    <row r="629" spans="7:7" x14ac:dyDescent="0.35">
      <c r="G629" s="11"/>
    </row>
    <row r="630" spans="7:7" x14ac:dyDescent="0.35">
      <c r="G630" s="11"/>
    </row>
    <row r="631" spans="7:7" x14ac:dyDescent="0.35">
      <c r="G631" s="11"/>
    </row>
    <row r="632" spans="7:7" x14ac:dyDescent="0.35">
      <c r="G632" s="11"/>
    </row>
    <row r="633" spans="7:7" x14ac:dyDescent="0.35">
      <c r="G633" s="11"/>
    </row>
    <row r="634" spans="7:7" x14ac:dyDescent="0.35">
      <c r="G634" s="11"/>
    </row>
    <row r="635" spans="7:7" x14ac:dyDescent="0.35">
      <c r="G635" s="11"/>
    </row>
    <row r="636" spans="7:7" x14ac:dyDescent="0.35">
      <c r="G636" s="11"/>
    </row>
    <row r="637" spans="7:7" x14ac:dyDescent="0.35">
      <c r="G637" s="11"/>
    </row>
    <row r="638" spans="7:7" x14ac:dyDescent="0.35">
      <c r="G638" s="11"/>
    </row>
    <row r="639" spans="7:7" x14ac:dyDescent="0.35">
      <c r="G639" s="11"/>
    </row>
    <row r="640" spans="7:7" x14ac:dyDescent="0.35">
      <c r="G640" s="11"/>
    </row>
    <row r="641" spans="7:7" x14ac:dyDescent="0.35">
      <c r="G641" s="11"/>
    </row>
    <row r="642" spans="7:7" x14ac:dyDescent="0.35">
      <c r="G642" s="11"/>
    </row>
    <row r="643" spans="7:7" x14ac:dyDescent="0.35">
      <c r="G643" s="11"/>
    </row>
    <row r="644" spans="7:7" x14ac:dyDescent="0.35">
      <c r="G644" s="11"/>
    </row>
    <row r="645" spans="7:7" x14ac:dyDescent="0.35">
      <c r="G645" s="11"/>
    </row>
    <row r="646" spans="7:7" x14ac:dyDescent="0.35">
      <c r="G646" s="11"/>
    </row>
    <row r="647" spans="7:7" x14ac:dyDescent="0.35">
      <c r="G647" s="11"/>
    </row>
    <row r="648" spans="7:7" x14ac:dyDescent="0.35">
      <c r="G648" s="11"/>
    </row>
    <row r="649" spans="7:7" x14ac:dyDescent="0.35">
      <c r="G649" s="11"/>
    </row>
    <row r="650" spans="7:7" x14ac:dyDescent="0.35">
      <c r="G650" s="11"/>
    </row>
    <row r="651" spans="7:7" x14ac:dyDescent="0.35">
      <c r="G651" s="11"/>
    </row>
    <row r="652" spans="7:7" x14ac:dyDescent="0.35">
      <c r="G652" s="11"/>
    </row>
    <row r="653" spans="7:7" x14ac:dyDescent="0.35">
      <c r="G653" s="11"/>
    </row>
    <row r="654" spans="7:7" x14ac:dyDescent="0.35">
      <c r="G654" s="11"/>
    </row>
    <row r="655" spans="7:7" x14ac:dyDescent="0.35">
      <c r="G655" s="11"/>
    </row>
    <row r="656" spans="7:7" x14ac:dyDescent="0.35">
      <c r="G656" s="11"/>
    </row>
    <row r="657" spans="7:7" x14ac:dyDescent="0.35">
      <c r="G657" s="11"/>
    </row>
    <row r="658" spans="7:7" x14ac:dyDescent="0.35">
      <c r="G658" s="11"/>
    </row>
    <row r="659" spans="7:7" x14ac:dyDescent="0.35">
      <c r="G659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59055118110236227" bottom="0" header="0.31496062992125984" footer="0.31496062992125984"/>
  <pageSetup paperSize="9" scale="27" orientation="portrait" horizontalDpi="120" verticalDpi="144" r:id="rId1"/>
  <headerFooter alignWithMargins="0"/>
  <rowBreaks count="11" manualBreakCount="11">
    <brk id="65" max="2" man="1"/>
    <brk id="93" max="2" man="1"/>
    <brk id="139" max="2" man="1"/>
    <brk id="185" max="2" man="1"/>
    <brk id="231" max="2" man="1"/>
    <brk id="281" max="2" man="1"/>
    <brk id="327" max="2" man="1"/>
    <brk id="363" max="2" man="1"/>
    <brk id="402" max="2" man="1"/>
    <brk id="443" max="2" man="1"/>
    <brk id="485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5706-062E-4123-A342-EF069BD937DA}">
  <sheetPr>
    <tabColor rgb="FF763A51"/>
    <pageSetUpPr fitToPage="1"/>
  </sheetPr>
  <dimension ref="A1:H118"/>
  <sheetViews>
    <sheetView topLeftCell="A12" zoomScale="60" zoomScaleNormal="60" workbookViewId="0">
      <selection activeCell="L20" sqref="L20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530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545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79" t="str">
        <f>'[7] РБ на 10.05.23 '!A17</f>
        <v>Операция радиоволновая увулопалатофарингопластика</v>
      </c>
      <c r="B17" s="249">
        <f>C17*$B$15</f>
        <v>938300</v>
      </c>
      <c r="C17" s="253">
        <v>93.83</v>
      </c>
      <c r="D17" s="251"/>
      <c r="E17" s="251"/>
      <c r="F17" s="251"/>
      <c r="G17" s="119"/>
    </row>
    <row r="18" spans="1:7" ht="44.25" customHeight="1" thickBot="1" x14ac:dyDescent="0.4">
      <c r="A18" s="600" t="s">
        <v>1</v>
      </c>
      <c r="B18" s="256"/>
      <c r="C18" s="240">
        <f>[7]лор!H28</f>
        <v>21.95</v>
      </c>
      <c r="D18" s="1470">
        <f>E18</f>
        <v>1.99</v>
      </c>
      <c r="E18" s="1471">
        <f>[7]лор!I28</f>
        <v>1.99</v>
      </c>
      <c r="F18" s="251"/>
      <c r="G18" s="119"/>
    </row>
    <row r="19" spans="1:7" ht="42.75" customHeight="1" thickBot="1" x14ac:dyDescent="0.4">
      <c r="A19" s="1477" t="s">
        <v>523</v>
      </c>
      <c r="B19" s="1511"/>
      <c r="C19" s="240">
        <f>C17+C18</f>
        <v>115.78</v>
      </c>
      <c r="D19" s="1470">
        <f>D18</f>
        <v>1.99</v>
      </c>
      <c r="E19" s="251"/>
      <c r="F19" s="251"/>
      <c r="G19" s="119"/>
    </row>
    <row r="20" spans="1:7" ht="48.75" customHeight="1" x14ac:dyDescent="0.35">
      <c r="A20" s="1479" t="str">
        <f>'[7] РБ на 10.05.23 '!A20</f>
        <v>Туалет полости носа</v>
      </c>
      <c r="B20" s="249">
        <f>C20*$B$15</f>
        <v>82400</v>
      </c>
      <c r="C20" s="253">
        <v>8.24</v>
      </c>
      <c r="D20" s="251"/>
      <c r="E20" s="251"/>
      <c r="F20" s="251"/>
      <c r="G20" s="119"/>
    </row>
    <row r="21" spans="1:7" ht="48.75" customHeight="1" x14ac:dyDescent="0.35">
      <c r="A21" s="1469" t="s">
        <v>1</v>
      </c>
      <c r="B21" s="254"/>
      <c r="C21" s="240">
        <f>[7]лор!H29</f>
        <v>8.98</v>
      </c>
      <c r="D21" s="1470">
        <f>E21</f>
        <v>0.8</v>
      </c>
      <c r="E21" s="1471">
        <f>[7]лор!I29</f>
        <v>0.8</v>
      </c>
      <c r="F21" s="251"/>
      <c r="G21" s="119"/>
    </row>
    <row r="22" spans="1:7" ht="48.75" customHeight="1" x14ac:dyDescent="0.35">
      <c r="A22" s="1472" t="s">
        <v>523</v>
      </c>
      <c r="B22" s="1473"/>
      <c r="C22" s="240">
        <f>C20+C21</f>
        <v>17.22</v>
      </c>
      <c r="D22" s="1470">
        <f>D21</f>
        <v>0.8</v>
      </c>
      <c r="E22" s="251"/>
      <c r="F22" s="251"/>
      <c r="G22" s="119"/>
    </row>
    <row r="23" spans="1:7" ht="52.5" hidden="1" customHeight="1" x14ac:dyDescent="0.35">
      <c r="A23" s="1479">
        <f>'[7] РБ на 10.05.23 '!A23</f>
        <v>0</v>
      </c>
      <c r="B23" s="249">
        <f>C23*$B$15</f>
        <v>77600</v>
      </c>
      <c r="C23" s="240">
        <v>7.76</v>
      </c>
      <c r="D23" s="239"/>
      <c r="E23" s="239"/>
      <c r="F23" s="239"/>
      <c r="G23" s="238"/>
    </row>
    <row r="24" spans="1:7" ht="41.25" hidden="1" customHeight="1" thickBot="1" x14ac:dyDescent="0.4">
      <c r="A24" s="600" t="s">
        <v>1</v>
      </c>
      <c r="B24" s="244">
        <f>C24*$B$15</f>
        <v>418800</v>
      </c>
      <c r="C24" s="240">
        <f>[7]лор!H30</f>
        <v>41.88</v>
      </c>
      <c r="D24" s="239">
        <f>E24</f>
        <v>0</v>
      </c>
      <c r="E24" s="1476">
        <f>[7]лор!I30</f>
        <v>0</v>
      </c>
      <c r="F24" s="239"/>
      <c r="G24" s="238"/>
    </row>
    <row r="25" spans="1:7" ht="45.75" hidden="1" customHeight="1" thickBot="1" x14ac:dyDescent="0.4">
      <c r="A25" s="1477" t="s">
        <v>523</v>
      </c>
      <c r="B25" s="244">
        <f>C25*$B$15</f>
        <v>496400</v>
      </c>
      <c r="C25" s="240">
        <f>C23+C24</f>
        <v>49.64</v>
      </c>
      <c r="D25" s="239">
        <f>D24</f>
        <v>0</v>
      </c>
      <c r="E25" s="239"/>
      <c r="F25" s="239"/>
      <c r="G25" s="238"/>
    </row>
    <row r="26" spans="1:7" ht="56.25" hidden="1" customHeight="1" x14ac:dyDescent="0.35">
      <c r="A26" s="1479">
        <f>'[7] РБ на 10.05.23 '!A26</f>
        <v>0</v>
      </c>
      <c r="B26" s="244">
        <f>C26*$B$15</f>
        <v>336300</v>
      </c>
      <c r="C26" s="240">
        <v>33.630000000000003</v>
      </c>
      <c r="D26" s="239"/>
      <c r="E26" s="239"/>
      <c r="F26" s="239"/>
      <c r="G26" s="238"/>
    </row>
    <row r="27" spans="1:7" ht="48" hidden="1" customHeight="1" thickBot="1" x14ac:dyDescent="0.4">
      <c r="A27" s="600" t="s">
        <v>1</v>
      </c>
      <c r="B27" s="244">
        <f>C27*$B$15</f>
        <v>0</v>
      </c>
      <c r="C27" s="240">
        <f>[7]лор!H31</f>
        <v>0</v>
      </c>
      <c r="D27" s="239">
        <f>E27</f>
        <v>0</v>
      </c>
      <c r="E27" s="1476">
        <f>[7]лор!I31</f>
        <v>0</v>
      </c>
      <c r="F27" s="239"/>
      <c r="G27" s="238"/>
    </row>
    <row r="28" spans="1:7" ht="39" hidden="1" customHeight="1" thickBot="1" x14ac:dyDescent="0.4">
      <c r="A28" s="1478" t="s">
        <v>523</v>
      </c>
      <c r="B28" s="244"/>
      <c r="C28" s="247">
        <f>C26+C27</f>
        <v>33.630000000000003</v>
      </c>
      <c r="D28" s="239">
        <f>D27</f>
        <v>0</v>
      </c>
      <c r="E28" s="239"/>
      <c r="F28" s="239"/>
      <c r="G28" s="238"/>
    </row>
    <row r="29" spans="1:7" ht="57.75" hidden="1" customHeight="1" x14ac:dyDescent="0.35">
      <c r="A29" s="1479">
        <f>'[7] РБ на 10.05.23 '!A29</f>
        <v>0</v>
      </c>
      <c r="B29" s="244">
        <f>C29*$B$15</f>
        <v>379300</v>
      </c>
      <c r="C29" s="240">
        <v>37.93</v>
      </c>
      <c r="D29" s="239"/>
      <c r="E29" s="239"/>
      <c r="F29" s="239"/>
      <c r="G29" s="238"/>
    </row>
    <row r="30" spans="1:7" ht="39" hidden="1" customHeight="1" thickBot="1" x14ac:dyDescent="0.4">
      <c r="A30" s="600" t="s">
        <v>1</v>
      </c>
      <c r="B30" s="244">
        <f>C30*$B$15</f>
        <v>0</v>
      </c>
      <c r="C30" s="240">
        <f>[7]лор!H32</f>
        <v>0</v>
      </c>
      <c r="D30" s="239">
        <f>E30</f>
        <v>0</v>
      </c>
      <c r="E30" s="1476">
        <f>[7]лор!I32</f>
        <v>0</v>
      </c>
      <c r="F30" s="239"/>
      <c r="G30" s="238"/>
    </row>
    <row r="31" spans="1:7" ht="39" hidden="1" customHeight="1" thickBot="1" x14ac:dyDescent="0.4">
      <c r="A31" s="1478" t="s">
        <v>523</v>
      </c>
      <c r="B31" s="244"/>
      <c r="C31" s="247">
        <f>C29+C30</f>
        <v>37.93</v>
      </c>
      <c r="D31" s="239">
        <f>D30</f>
        <v>0</v>
      </c>
      <c r="E31" s="239"/>
      <c r="F31" s="239"/>
      <c r="G31" s="238"/>
    </row>
    <row r="32" spans="1:7" ht="51.75" hidden="1" customHeight="1" x14ac:dyDescent="0.35">
      <c r="A32" s="1479">
        <f>'[7] РБ на 10.05.23 '!A32</f>
        <v>0</v>
      </c>
      <c r="B32" s="249">
        <f>C32*$B$15</f>
        <v>379300</v>
      </c>
      <c r="C32" s="253">
        <v>37.93</v>
      </c>
      <c r="D32" s="251"/>
      <c r="E32" s="251"/>
      <c r="F32" s="251"/>
      <c r="G32" s="238"/>
    </row>
    <row r="33" spans="1:7" ht="39" hidden="1" customHeight="1" thickBot="1" x14ac:dyDescent="0.4">
      <c r="A33" s="600" t="s">
        <v>1</v>
      </c>
      <c r="B33" s="256"/>
      <c r="C33" s="240">
        <f>[7]лор!H33</f>
        <v>0</v>
      </c>
      <c r="D33" s="1470">
        <f>E33</f>
        <v>0</v>
      </c>
      <c r="E33" s="1471">
        <f>[7]лор!I33</f>
        <v>0</v>
      </c>
      <c r="F33" s="251"/>
      <c r="G33" s="238"/>
    </row>
    <row r="34" spans="1:7" ht="39" hidden="1" customHeight="1" thickBot="1" x14ac:dyDescent="0.4">
      <c r="A34" s="1478" t="s">
        <v>523</v>
      </c>
      <c r="B34" s="1511"/>
      <c r="C34" s="240">
        <f>C32+C33</f>
        <v>37.93</v>
      </c>
      <c r="D34" s="1470">
        <f>D33</f>
        <v>0</v>
      </c>
      <c r="E34" s="251"/>
      <c r="F34" s="251"/>
      <c r="G34" s="238"/>
    </row>
    <row r="35" spans="1:7" ht="33.75" customHeight="1" x14ac:dyDescent="0.35">
      <c r="A35" s="24" t="s">
        <v>37</v>
      </c>
      <c r="B35" s="24"/>
      <c r="C35" s="23" t="s">
        <v>36</v>
      </c>
      <c r="D35" s="11"/>
      <c r="E35" s="11"/>
      <c r="F35" s="11"/>
      <c r="G35" s="11"/>
    </row>
    <row r="36" spans="1:7" ht="30" x14ac:dyDescent="0.4">
      <c r="A36" s="22"/>
      <c r="B36" s="22"/>
      <c r="C36" s="1246"/>
      <c r="D36" s="21"/>
      <c r="E36" s="11"/>
      <c r="F36" s="21"/>
      <c r="G36" s="21"/>
    </row>
    <row r="37" spans="1:7" ht="30" x14ac:dyDescent="0.4">
      <c r="A37" s="20"/>
      <c r="B37" s="20"/>
      <c r="C37" s="16"/>
      <c r="D37" s="19" t="s">
        <v>515</v>
      </c>
      <c r="E37" s="21"/>
      <c r="F37" s="19"/>
      <c r="G37" s="19"/>
    </row>
    <row r="38" spans="1:7" x14ac:dyDescent="0.35">
      <c r="A38" s="15"/>
      <c r="B38" s="15"/>
      <c r="C38" s="16"/>
      <c r="D38" s="11"/>
      <c r="E38" s="19"/>
      <c r="F38" s="11"/>
      <c r="G38" s="11"/>
    </row>
    <row r="39" spans="1:7" x14ac:dyDescent="0.35">
      <c r="A39" s="15"/>
      <c r="B39" s="15"/>
      <c r="C39" s="16"/>
      <c r="D39" s="11"/>
      <c r="E39" s="11"/>
      <c r="F39" s="11"/>
      <c r="G39" s="11"/>
    </row>
    <row r="40" spans="1:7" x14ac:dyDescent="0.35">
      <c r="A40" s="15"/>
      <c r="B40" s="15"/>
      <c r="C40" s="16"/>
      <c r="D40" s="11"/>
      <c r="E40" s="11"/>
      <c r="F40" s="11"/>
      <c r="G40" s="11"/>
    </row>
    <row r="41" spans="1:7" x14ac:dyDescent="0.35">
      <c r="A41" s="15"/>
      <c r="B41" s="15"/>
      <c r="C41" s="16"/>
      <c r="D41" s="11"/>
      <c r="E41" s="11"/>
      <c r="F41" s="11"/>
      <c r="G41" s="11"/>
    </row>
    <row r="42" spans="1:7" x14ac:dyDescent="0.35">
      <c r="A42" s="15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A60" s="15"/>
      <c r="B60" s="15"/>
      <c r="C60" s="16"/>
      <c r="D60" s="11"/>
      <c r="E60" s="11"/>
      <c r="F60" s="11"/>
      <c r="G60" s="11"/>
    </row>
    <row r="61" spans="1:7" x14ac:dyDescent="0.35">
      <c r="A61" s="15"/>
      <c r="B61" s="15"/>
      <c r="C61" s="16"/>
      <c r="D61" s="11"/>
      <c r="E61" s="11"/>
      <c r="F61" s="11"/>
      <c r="G61" s="11"/>
    </row>
    <row r="62" spans="1:7" x14ac:dyDescent="0.35">
      <c r="A62" s="15"/>
      <c r="B62" s="15"/>
      <c r="C62" s="16"/>
      <c r="D62" s="11"/>
      <c r="E62" s="11"/>
      <c r="F62" s="11"/>
      <c r="G62" s="11"/>
    </row>
    <row r="63" spans="1:7" x14ac:dyDescent="0.35">
      <c r="E63" s="11"/>
      <c r="G63" s="11"/>
    </row>
    <row r="64" spans="1:7" x14ac:dyDescent="0.35">
      <c r="G64" s="11"/>
    </row>
    <row r="65" spans="7:7" x14ac:dyDescent="0.35">
      <c r="G65" s="11"/>
    </row>
    <row r="66" spans="7:7" x14ac:dyDescent="0.35">
      <c r="G66" s="11"/>
    </row>
    <row r="67" spans="7:7" x14ac:dyDescent="0.35">
      <c r="G67" s="11"/>
    </row>
    <row r="68" spans="7:7" x14ac:dyDescent="0.35">
      <c r="G68" s="11"/>
    </row>
    <row r="69" spans="7:7" x14ac:dyDescent="0.35">
      <c r="G69" s="11"/>
    </row>
    <row r="70" spans="7:7" x14ac:dyDescent="0.35">
      <c r="G70" s="11"/>
    </row>
    <row r="71" spans="7:7" x14ac:dyDescent="0.35">
      <c r="G71" s="11"/>
    </row>
    <row r="72" spans="7:7" x14ac:dyDescent="0.35">
      <c r="G72" s="11"/>
    </row>
    <row r="73" spans="7:7" x14ac:dyDescent="0.35">
      <c r="G73" s="11"/>
    </row>
    <row r="74" spans="7:7" x14ac:dyDescent="0.35">
      <c r="G74" s="11"/>
    </row>
    <row r="75" spans="7:7" x14ac:dyDescent="0.35">
      <c r="G75" s="11"/>
    </row>
    <row r="76" spans="7:7" x14ac:dyDescent="0.35">
      <c r="G76" s="11"/>
    </row>
    <row r="77" spans="7:7" x14ac:dyDescent="0.35">
      <c r="G77" s="11"/>
    </row>
    <row r="78" spans="7:7" x14ac:dyDescent="0.35">
      <c r="G78" s="11"/>
    </row>
    <row r="79" spans="7:7" x14ac:dyDescent="0.35">
      <c r="G79" s="11"/>
    </row>
    <row r="80" spans="7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  <row r="116" spans="7:7" x14ac:dyDescent="0.35">
      <c r="G116" s="11"/>
    </row>
    <row r="117" spans="7:7" x14ac:dyDescent="0.35">
      <c r="G117" s="11"/>
    </row>
    <row r="118" spans="7:7" x14ac:dyDescent="0.35">
      <c r="G118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35" orientation="portrait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7295-7DA1-4B61-B5F2-4E391350821B}">
  <sheetPr>
    <tabColor rgb="FF763A51"/>
    <pageSetUpPr fitToPage="1"/>
  </sheetPr>
  <dimension ref="A1:H118"/>
  <sheetViews>
    <sheetView topLeftCell="A13" zoomScale="60" zoomScaleNormal="60" workbookViewId="0">
      <selection sqref="A1:F36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526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545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68" t="str">
        <f>'[7] РБ на 10.05.23 '!A17</f>
        <v>Операция радиоволновая увулопалатофарингопластика</v>
      </c>
      <c r="B17" s="249">
        <f>C17*$B$15</f>
        <v>1876300</v>
      </c>
      <c r="C17" s="253">
        <v>187.63</v>
      </c>
      <c r="D17" s="251"/>
      <c r="E17" s="251"/>
      <c r="F17" s="251"/>
      <c r="G17" s="119"/>
    </row>
    <row r="18" spans="1:7" ht="44.25" customHeight="1" thickBot="1" x14ac:dyDescent="0.4">
      <c r="A18" s="600" t="s">
        <v>1</v>
      </c>
      <c r="B18" s="256"/>
      <c r="C18" s="240">
        <f>[7]лор!H28</f>
        <v>21.95</v>
      </c>
      <c r="D18" s="1470">
        <f>E18</f>
        <v>1.99</v>
      </c>
      <c r="E18" s="1471">
        <f>[7]лор!I28</f>
        <v>1.99</v>
      </c>
      <c r="F18" s="251"/>
      <c r="G18" s="119"/>
    </row>
    <row r="19" spans="1:7" ht="51.75" customHeight="1" thickBot="1" x14ac:dyDescent="0.4">
      <c r="A19" s="1477" t="s">
        <v>523</v>
      </c>
      <c r="B19" s="1511"/>
      <c r="C19" s="240">
        <f>C17+C18</f>
        <v>209.57999999999998</v>
      </c>
      <c r="D19" s="1470">
        <f>D18</f>
        <v>1.99</v>
      </c>
      <c r="E19" s="251"/>
      <c r="F19" s="251"/>
      <c r="G19" s="119"/>
    </row>
    <row r="20" spans="1:7" ht="60" customHeight="1" x14ac:dyDescent="0.35">
      <c r="A20" s="1468" t="str">
        <f>'[7] РБ на 10.05.23 '!A20</f>
        <v>Туалет полости носа</v>
      </c>
      <c r="B20" s="249">
        <f>C20*$B$15</f>
        <v>164700</v>
      </c>
      <c r="C20" s="253">
        <v>16.47</v>
      </c>
      <c r="D20" s="251"/>
      <c r="E20" s="251"/>
      <c r="F20" s="251"/>
      <c r="G20" s="119"/>
    </row>
    <row r="21" spans="1:7" ht="48.75" customHeight="1" x14ac:dyDescent="0.35">
      <c r="A21" s="1469" t="s">
        <v>1</v>
      </c>
      <c r="B21" s="254"/>
      <c r="C21" s="240">
        <f>[7]лор!H29</f>
        <v>8.98</v>
      </c>
      <c r="D21" s="1470">
        <f>E21</f>
        <v>0.8</v>
      </c>
      <c r="E21" s="1471">
        <f>[7]лор!I29</f>
        <v>0.8</v>
      </c>
      <c r="F21" s="251"/>
      <c r="G21" s="119"/>
    </row>
    <row r="22" spans="1:7" ht="48.75" customHeight="1" x14ac:dyDescent="0.35">
      <c r="A22" s="1472" t="s">
        <v>523</v>
      </c>
      <c r="B22" s="1473"/>
      <c r="C22" s="240">
        <f>C20+C21</f>
        <v>25.45</v>
      </c>
      <c r="D22" s="1470">
        <f>D21</f>
        <v>0.8</v>
      </c>
      <c r="E22" s="251"/>
      <c r="F22" s="251"/>
      <c r="G22" s="119"/>
    </row>
    <row r="23" spans="1:7" ht="52.5" hidden="1" customHeight="1" x14ac:dyDescent="0.4">
      <c r="A23" s="1475">
        <f>'[7] РБ на 10.05.23 '!A23</f>
        <v>0</v>
      </c>
      <c r="B23" s="249">
        <f>C23*$B$15</f>
        <v>155300</v>
      </c>
      <c r="C23" s="240">
        <v>15.53</v>
      </c>
      <c r="D23" s="239"/>
      <c r="E23" s="239"/>
      <c r="F23" s="239"/>
      <c r="G23" s="238"/>
    </row>
    <row r="24" spans="1:7" ht="41.25" hidden="1" customHeight="1" thickBot="1" x14ac:dyDescent="0.4">
      <c r="A24" s="600" t="s">
        <v>1</v>
      </c>
      <c r="B24" s="244">
        <f>C24*$B$15</f>
        <v>418800</v>
      </c>
      <c r="C24" s="240">
        <f>[7]лор!H30</f>
        <v>41.88</v>
      </c>
      <c r="D24" s="239">
        <f>E24</f>
        <v>0</v>
      </c>
      <c r="E24" s="1476">
        <f>[7]лор!I30</f>
        <v>0</v>
      </c>
      <c r="F24" s="239"/>
      <c r="G24" s="238"/>
    </row>
    <row r="25" spans="1:7" ht="45.75" hidden="1" customHeight="1" thickBot="1" x14ac:dyDescent="0.4">
      <c r="A25" s="1477" t="s">
        <v>523</v>
      </c>
      <c r="B25" s="244">
        <f>C25*$B$15</f>
        <v>574100</v>
      </c>
      <c r="C25" s="240">
        <f>C23+C24</f>
        <v>57.410000000000004</v>
      </c>
      <c r="D25" s="239">
        <f>D24</f>
        <v>0</v>
      </c>
      <c r="E25" s="239"/>
      <c r="F25" s="239"/>
      <c r="G25" s="238"/>
    </row>
    <row r="26" spans="1:7" ht="54" hidden="1" customHeight="1" x14ac:dyDescent="0.45">
      <c r="A26" s="1514">
        <f>'[7] РБ на 10.05.23 '!A26</f>
        <v>0</v>
      </c>
      <c r="B26" s="244">
        <f>C26*$B$15</f>
        <v>672700</v>
      </c>
      <c r="C26" s="240">
        <v>67.27</v>
      </c>
      <c r="D26" s="239"/>
      <c r="E26" s="239"/>
      <c r="F26" s="239"/>
      <c r="G26" s="238"/>
    </row>
    <row r="27" spans="1:7" ht="48" hidden="1" customHeight="1" thickBot="1" x14ac:dyDescent="0.4">
      <c r="A27" s="600" t="s">
        <v>1</v>
      </c>
      <c r="B27" s="244">
        <f>C27*$B$15</f>
        <v>0</v>
      </c>
      <c r="C27" s="240">
        <f>[7]лор!H31</f>
        <v>0</v>
      </c>
      <c r="D27" s="239">
        <f>E27</f>
        <v>0</v>
      </c>
      <c r="E27" s="1476">
        <f>[7]лор!I31</f>
        <v>0</v>
      </c>
      <c r="F27" s="239"/>
      <c r="G27" s="238"/>
    </row>
    <row r="28" spans="1:7" ht="39" hidden="1" customHeight="1" thickBot="1" x14ac:dyDescent="0.4">
      <c r="A28" s="1478" t="s">
        <v>523</v>
      </c>
      <c r="B28" s="244"/>
      <c r="C28" s="247">
        <f>C26+C27</f>
        <v>67.27</v>
      </c>
      <c r="D28" s="239">
        <f>D27</f>
        <v>0</v>
      </c>
      <c r="E28" s="239"/>
      <c r="F28" s="239"/>
      <c r="G28" s="238"/>
    </row>
    <row r="29" spans="1:7" ht="54" hidden="1" customHeight="1" x14ac:dyDescent="0.35">
      <c r="A29" s="1468">
        <f>'[7] РБ на 10.05.23 '!A29</f>
        <v>0</v>
      </c>
      <c r="B29" s="244">
        <f>C29*$B$15</f>
        <v>758500</v>
      </c>
      <c r="C29" s="240">
        <v>75.849999999999994</v>
      </c>
      <c r="D29" s="239"/>
      <c r="E29" s="239"/>
      <c r="F29" s="239"/>
      <c r="G29" s="238"/>
    </row>
    <row r="30" spans="1:7" ht="39" hidden="1" customHeight="1" thickBot="1" x14ac:dyDescent="0.4">
      <c r="A30" s="600" t="s">
        <v>1</v>
      </c>
      <c r="B30" s="244">
        <f>C30*$B$15</f>
        <v>0</v>
      </c>
      <c r="C30" s="240">
        <f>[7]лор!H32</f>
        <v>0</v>
      </c>
      <c r="D30" s="239">
        <f>E30</f>
        <v>0</v>
      </c>
      <c r="E30" s="1476">
        <f>[7]лор!I32</f>
        <v>0</v>
      </c>
      <c r="F30" s="239"/>
      <c r="G30" s="238"/>
    </row>
    <row r="31" spans="1:7" ht="39" hidden="1" customHeight="1" thickBot="1" x14ac:dyDescent="0.4">
      <c r="A31" s="1478" t="s">
        <v>523</v>
      </c>
      <c r="B31" s="244"/>
      <c r="C31" s="247">
        <f>C29+C30</f>
        <v>75.849999999999994</v>
      </c>
      <c r="D31" s="239">
        <f>D30</f>
        <v>0</v>
      </c>
      <c r="E31" s="239"/>
      <c r="F31" s="239"/>
      <c r="G31" s="238"/>
    </row>
    <row r="32" spans="1:7" ht="57.75" hidden="1" customHeight="1" x14ac:dyDescent="0.35">
      <c r="A32" s="1468">
        <f>'[7] РБ на 10.05.23 '!A32</f>
        <v>0</v>
      </c>
      <c r="B32" s="249">
        <f>C32*$B$15</f>
        <v>758500</v>
      </c>
      <c r="C32" s="253">
        <v>75.849999999999994</v>
      </c>
      <c r="D32" s="251"/>
      <c r="E32" s="251"/>
      <c r="F32" s="251"/>
      <c r="G32" s="238"/>
    </row>
    <row r="33" spans="1:7" ht="39" hidden="1" customHeight="1" thickBot="1" x14ac:dyDescent="0.4">
      <c r="A33" s="600" t="s">
        <v>1</v>
      </c>
      <c r="B33" s="256"/>
      <c r="C33" s="240">
        <f>[7]лор!H33</f>
        <v>0</v>
      </c>
      <c r="D33" s="1470">
        <f>E33</f>
        <v>0</v>
      </c>
      <c r="E33" s="1471">
        <f>[7]лор!I33</f>
        <v>0</v>
      </c>
      <c r="F33" s="251"/>
      <c r="G33" s="238"/>
    </row>
    <row r="34" spans="1:7" ht="39" hidden="1" customHeight="1" thickBot="1" x14ac:dyDescent="0.4">
      <c r="A34" s="1478" t="s">
        <v>523</v>
      </c>
      <c r="B34" s="1511"/>
      <c r="C34" s="240">
        <f>C32+C33</f>
        <v>75.849999999999994</v>
      </c>
      <c r="D34" s="1470">
        <f>D33</f>
        <v>0</v>
      </c>
      <c r="E34" s="251"/>
      <c r="F34" s="251"/>
      <c r="G34" s="238"/>
    </row>
    <row r="35" spans="1:7" ht="39" customHeight="1" x14ac:dyDescent="0.35">
      <c r="A35" s="1510"/>
      <c r="B35" s="1473"/>
      <c r="C35" s="1507"/>
      <c r="D35" s="1508"/>
      <c r="E35" s="1509"/>
      <c r="F35" s="1509"/>
      <c r="G35" s="238"/>
    </row>
    <row r="36" spans="1:7" ht="39" customHeight="1" x14ac:dyDescent="0.35">
      <c r="A36" s="1510"/>
      <c r="B36" s="1473"/>
      <c r="C36" s="1507"/>
      <c r="D36" s="1508"/>
      <c r="E36" s="1509"/>
      <c r="F36" s="1509"/>
      <c r="G36" s="238"/>
    </row>
    <row r="37" spans="1:7" ht="30" x14ac:dyDescent="0.4">
      <c r="A37" s="24" t="s">
        <v>37</v>
      </c>
      <c r="B37" s="20"/>
      <c r="C37" s="23" t="s">
        <v>36</v>
      </c>
      <c r="D37" s="19" t="s">
        <v>515</v>
      </c>
      <c r="E37" s="21"/>
      <c r="F37" s="19"/>
      <c r="G37" s="19"/>
    </row>
    <row r="38" spans="1:7" ht="30" x14ac:dyDescent="0.4">
      <c r="A38" s="22"/>
      <c r="B38" s="15"/>
      <c r="C38" s="16"/>
      <c r="D38" s="11"/>
      <c r="E38" s="19"/>
      <c r="F38" s="11"/>
      <c r="G38" s="11"/>
    </row>
    <row r="39" spans="1:7" x14ac:dyDescent="0.35">
      <c r="A39" s="20"/>
      <c r="B39" s="15"/>
      <c r="C39" s="16"/>
      <c r="D39" s="11"/>
      <c r="E39" s="11"/>
      <c r="F39" s="11"/>
      <c r="G39" s="11"/>
    </row>
    <row r="40" spans="1:7" x14ac:dyDescent="0.35">
      <c r="A40" s="15"/>
      <c r="B40" s="15"/>
      <c r="C40" s="16"/>
      <c r="D40" s="11"/>
      <c r="E40" s="11"/>
      <c r="F40" s="11"/>
      <c r="G40" s="11"/>
    </row>
    <row r="41" spans="1:7" x14ac:dyDescent="0.35">
      <c r="A41" s="15"/>
      <c r="B41" s="15"/>
      <c r="C41" s="16"/>
      <c r="D41" s="11"/>
      <c r="E41" s="11"/>
      <c r="F41" s="11"/>
      <c r="G41" s="11"/>
    </row>
    <row r="42" spans="1:7" x14ac:dyDescent="0.35">
      <c r="A42" s="15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A60" s="15"/>
      <c r="B60" s="15"/>
      <c r="C60" s="16"/>
      <c r="D60" s="11"/>
      <c r="E60" s="11"/>
      <c r="F60" s="11"/>
      <c r="G60" s="11"/>
    </row>
    <row r="61" spans="1:7" x14ac:dyDescent="0.35">
      <c r="A61" s="15"/>
      <c r="B61" s="15"/>
      <c r="C61" s="16"/>
      <c r="D61" s="11"/>
      <c r="E61" s="11"/>
      <c r="F61" s="11"/>
      <c r="G61" s="11"/>
    </row>
    <row r="62" spans="1:7" x14ac:dyDescent="0.35">
      <c r="A62" s="15"/>
      <c r="B62" s="15"/>
      <c r="C62" s="16"/>
      <c r="D62" s="11"/>
      <c r="E62" s="11"/>
      <c r="F62" s="11"/>
      <c r="G62" s="11"/>
    </row>
    <row r="63" spans="1:7" x14ac:dyDescent="0.35">
      <c r="A63" s="15"/>
      <c r="E63" s="11"/>
      <c r="G63" s="11"/>
    </row>
    <row r="64" spans="1:7" x14ac:dyDescent="0.35">
      <c r="A64" s="15"/>
      <c r="G64" s="11"/>
    </row>
    <row r="65" spans="7:7" x14ac:dyDescent="0.35">
      <c r="G65" s="11"/>
    </row>
    <row r="66" spans="7:7" x14ac:dyDescent="0.35">
      <c r="G66" s="11"/>
    </row>
    <row r="67" spans="7:7" x14ac:dyDescent="0.35">
      <c r="G67" s="11"/>
    </row>
    <row r="68" spans="7:7" x14ac:dyDescent="0.35">
      <c r="G68" s="11"/>
    </row>
    <row r="69" spans="7:7" x14ac:dyDescent="0.35">
      <c r="G69" s="11"/>
    </row>
    <row r="70" spans="7:7" x14ac:dyDescent="0.35">
      <c r="G70" s="11"/>
    </row>
    <row r="71" spans="7:7" x14ac:dyDescent="0.35">
      <c r="G71" s="11"/>
    </row>
    <row r="72" spans="7:7" x14ac:dyDescent="0.35">
      <c r="G72" s="11"/>
    </row>
    <row r="73" spans="7:7" x14ac:dyDescent="0.35">
      <c r="G73" s="11"/>
    </row>
    <row r="74" spans="7:7" x14ac:dyDescent="0.35">
      <c r="G74" s="11"/>
    </row>
    <row r="75" spans="7:7" x14ac:dyDescent="0.35">
      <c r="G75" s="11"/>
    </row>
    <row r="76" spans="7:7" x14ac:dyDescent="0.35">
      <c r="G76" s="11"/>
    </row>
    <row r="77" spans="7:7" x14ac:dyDescent="0.35">
      <c r="G77" s="11"/>
    </row>
    <row r="78" spans="7:7" x14ac:dyDescent="0.35">
      <c r="G78" s="11"/>
    </row>
    <row r="79" spans="7:7" x14ac:dyDescent="0.35">
      <c r="G79" s="11"/>
    </row>
    <row r="80" spans="7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  <row r="116" spans="7:7" x14ac:dyDescent="0.35">
      <c r="G116" s="11"/>
    </row>
    <row r="117" spans="7:7" x14ac:dyDescent="0.35">
      <c r="G117" s="11"/>
    </row>
    <row r="118" spans="7:7" x14ac:dyDescent="0.35">
      <c r="G118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35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68DC-2575-4527-9DA9-BBB6648E8A6C}">
  <sheetPr>
    <tabColor rgb="FF763A51"/>
    <pageSetUpPr fitToPage="1"/>
  </sheetPr>
  <dimension ref="A1:H120"/>
  <sheetViews>
    <sheetView topLeftCell="A9" zoomScale="60" zoomScaleNormal="60" workbookViewId="0">
      <selection activeCell="A2" sqref="A2:F37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272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545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79" t="s">
        <v>551</v>
      </c>
      <c r="B17" s="249">
        <f>C17*$B$15</f>
        <v>938300</v>
      </c>
      <c r="C17" s="253">
        <v>93.83</v>
      </c>
      <c r="D17" s="251"/>
      <c r="E17" s="251"/>
      <c r="F17" s="251"/>
      <c r="G17" s="119"/>
    </row>
    <row r="18" spans="1:7" ht="44.25" customHeight="1" thickBot="1" x14ac:dyDescent="0.4">
      <c r="A18" s="600" t="s">
        <v>1</v>
      </c>
      <c r="B18" s="256"/>
      <c r="C18" s="240">
        <f>[7]лор!H28</f>
        <v>21.95</v>
      </c>
      <c r="D18" s="1470">
        <f>F18+E18</f>
        <v>1.99</v>
      </c>
      <c r="E18" s="1471">
        <f>[7]лор!I28</f>
        <v>1.99</v>
      </c>
      <c r="F18" s="251"/>
      <c r="G18" s="119"/>
    </row>
    <row r="19" spans="1:7" ht="42.75" customHeight="1" thickBot="1" x14ac:dyDescent="0.4">
      <c r="A19" s="1477" t="s">
        <v>523</v>
      </c>
      <c r="B19" s="1511"/>
      <c r="C19" s="240">
        <f>C17+C18</f>
        <v>115.78</v>
      </c>
      <c r="D19" s="1470">
        <f>D18</f>
        <v>1.99</v>
      </c>
      <c r="E19" s="251"/>
      <c r="F19" s="251"/>
      <c r="G19" s="119"/>
    </row>
    <row r="20" spans="1:7" ht="48.75" customHeight="1" x14ac:dyDescent="0.35">
      <c r="A20" s="1479" t="s">
        <v>552</v>
      </c>
      <c r="B20" s="249">
        <f>C20*$B$15</f>
        <v>82400</v>
      </c>
      <c r="C20" s="253">
        <v>8.24</v>
      </c>
      <c r="D20" s="251"/>
      <c r="E20" s="251"/>
      <c r="F20" s="251"/>
      <c r="G20" s="119"/>
    </row>
    <row r="21" spans="1:7" ht="48.75" customHeight="1" x14ac:dyDescent="0.35">
      <c r="A21" s="1469" t="s">
        <v>1</v>
      </c>
      <c r="B21" s="254"/>
      <c r="C21" s="240">
        <f>[7]лор!H29</f>
        <v>8.98</v>
      </c>
      <c r="D21" s="1470">
        <f>E21+F21</f>
        <v>0.8</v>
      </c>
      <c r="E21" s="1471">
        <f>[7]лор!I29</f>
        <v>0.8</v>
      </c>
      <c r="F21" s="251"/>
      <c r="G21" s="119"/>
    </row>
    <row r="22" spans="1:7" ht="48.75" customHeight="1" x14ac:dyDescent="0.35">
      <c r="A22" s="1472" t="s">
        <v>523</v>
      </c>
      <c r="B22" s="1473"/>
      <c r="C22" s="240">
        <f>C20+C21</f>
        <v>17.22</v>
      </c>
      <c r="D22" s="1470">
        <f>D21</f>
        <v>0.8</v>
      </c>
      <c r="E22" s="251"/>
      <c r="F22" s="251"/>
      <c r="G22" s="119"/>
    </row>
    <row r="23" spans="1:7" ht="52.5" hidden="1" customHeight="1" x14ac:dyDescent="0.4">
      <c r="A23" s="1475"/>
      <c r="B23" s="249">
        <f>C23*$B$15</f>
        <v>0</v>
      </c>
      <c r="C23" s="240"/>
      <c r="D23" s="239"/>
      <c r="E23" s="239"/>
      <c r="F23" s="239"/>
      <c r="G23" s="238"/>
    </row>
    <row r="24" spans="1:7" ht="41.25" hidden="1" customHeight="1" thickBot="1" x14ac:dyDescent="0.4">
      <c r="A24" s="600" t="s">
        <v>1</v>
      </c>
      <c r="B24" s="244">
        <f>C24*$B$15</f>
        <v>418800</v>
      </c>
      <c r="C24" s="240">
        <f>[7]лор!H30</f>
        <v>41.88</v>
      </c>
      <c r="D24" s="239">
        <f>E24+F24</f>
        <v>0</v>
      </c>
      <c r="E24" s="1476">
        <f>[7]лор!I30</f>
        <v>0</v>
      </c>
      <c r="F24" s="239"/>
      <c r="G24" s="238"/>
    </row>
    <row r="25" spans="1:7" ht="40.5" hidden="1" customHeight="1" thickBot="1" x14ac:dyDescent="0.4">
      <c r="A25" s="1477" t="s">
        <v>523</v>
      </c>
      <c r="B25" s="244">
        <f>C25*$B$15</f>
        <v>418800</v>
      </c>
      <c r="C25" s="240">
        <f>C23+C24</f>
        <v>41.88</v>
      </c>
      <c r="D25" s="239">
        <f>D24</f>
        <v>0</v>
      </c>
      <c r="E25" s="239"/>
      <c r="F25" s="239"/>
      <c r="G25" s="238"/>
    </row>
    <row r="26" spans="1:7" ht="50.25" hidden="1" customHeight="1" x14ac:dyDescent="0.4">
      <c r="A26" s="1475"/>
      <c r="B26" s="244">
        <f>C26*$B$15</f>
        <v>0</v>
      </c>
      <c r="C26" s="240"/>
      <c r="D26" s="239"/>
      <c r="E26" s="239"/>
      <c r="F26" s="239"/>
      <c r="G26" s="238"/>
    </row>
    <row r="27" spans="1:7" ht="48" hidden="1" customHeight="1" thickBot="1" x14ac:dyDescent="0.4">
      <c r="A27" s="600" t="s">
        <v>1</v>
      </c>
      <c r="B27" s="244">
        <f>C27*$B$15</f>
        <v>0</v>
      </c>
      <c r="C27" s="240">
        <f>[7]лор!H31</f>
        <v>0</v>
      </c>
      <c r="D27" s="239">
        <f>E27+F27</f>
        <v>0</v>
      </c>
      <c r="E27" s="1476">
        <f>[7]лор!I31</f>
        <v>0</v>
      </c>
      <c r="F27" s="239"/>
      <c r="G27" s="238"/>
    </row>
    <row r="28" spans="1:7" ht="39" hidden="1" customHeight="1" thickBot="1" x14ac:dyDescent="0.4">
      <c r="A28" s="1478" t="s">
        <v>523</v>
      </c>
      <c r="B28" s="244"/>
      <c r="C28" s="247">
        <f>C26+C27</f>
        <v>0</v>
      </c>
      <c r="D28" s="239">
        <f>D27</f>
        <v>0</v>
      </c>
      <c r="E28" s="239"/>
      <c r="F28" s="239"/>
      <c r="G28" s="238"/>
    </row>
    <row r="29" spans="1:7" ht="50.25" hidden="1" customHeight="1" x14ac:dyDescent="0.35">
      <c r="A29" s="1479"/>
      <c r="B29" s="244">
        <f>C29*$B$15</f>
        <v>0</v>
      </c>
      <c r="C29" s="240"/>
      <c r="D29" s="239"/>
      <c r="E29" s="239"/>
      <c r="F29" s="239"/>
      <c r="G29" s="238"/>
    </row>
    <row r="30" spans="1:7" ht="39" hidden="1" customHeight="1" thickBot="1" x14ac:dyDescent="0.4">
      <c r="A30" s="1469" t="s">
        <v>1</v>
      </c>
      <c r="B30" s="1480">
        <f>C30*$B$15</f>
        <v>0</v>
      </c>
      <c r="C30" s="1481">
        <f>[7]лор!H32</f>
        <v>0</v>
      </c>
      <c r="D30" s="1482">
        <f>E30+F30</f>
        <v>0</v>
      </c>
      <c r="E30" s="1483">
        <f>[7]лор!I32</f>
        <v>0</v>
      </c>
      <c r="F30" s="1482"/>
      <c r="G30" s="238"/>
    </row>
    <row r="31" spans="1:7" ht="39" hidden="1" customHeight="1" thickBot="1" x14ac:dyDescent="0.4">
      <c r="A31" s="1478" t="s">
        <v>523</v>
      </c>
      <c r="B31" s="1484"/>
      <c r="C31" s="1485">
        <f>C29+C30</f>
        <v>0</v>
      </c>
      <c r="D31" s="1486">
        <f>D30</f>
        <v>0</v>
      </c>
      <c r="E31" s="1486"/>
      <c r="F31" s="1487"/>
      <c r="G31" s="238"/>
    </row>
    <row r="32" spans="1:7" ht="63" hidden="1" customHeight="1" thickBot="1" x14ac:dyDescent="0.4">
      <c r="A32" s="1479"/>
      <c r="B32" s="1474" t="s">
        <v>524</v>
      </c>
      <c r="C32" s="1488"/>
      <c r="D32" s="1474"/>
      <c r="E32" s="1474"/>
      <c r="F32" s="1489"/>
      <c r="G32" s="238"/>
    </row>
    <row r="33" spans="1:7" ht="39" hidden="1" customHeight="1" thickBot="1" x14ac:dyDescent="0.4">
      <c r="A33" s="600" t="s">
        <v>1</v>
      </c>
      <c r="B33" s="600" t="s">
        <v>1</v>
      </c>
      <c r="C33" s="1490">
        <f>[7]лор!H33</f>
        <v>0</v>
      </c>
      <c r="D33" s="1491">
        <f>E33+F33</f>
        <v>0</v>
      </c>
      <c r="E33" s="1491">
        <f>[7]лор!I33</f>
        <v>0</v>
      </c>
      <c r="F33" s="1478"/>
      <c r="G33" s="238"/>
    </row>
    <row r="34" spans="1:7" ht="39" hidden="1" customHeight="1" thickBot="1" x14ac:dyDescent="0.4">
      <c r="A34" s="1492" t="s">
        <v>523</v>
      </c>
      <c r="B34" s="1477" t="s">
        <v>523</v>
      </c>
      <c r="C34" s="1493">
        <f>C32+C33</f>
        <v>0</v>
      </c>
      <c r="D34" s="1492"/>
      <c r="E34" s="1492"/>
      <c r="F34" s="1492"/>
      <c r="G34" s="238"/>
    </row>
    <row r="35" spans="1:7" ht="70.5" customHeight="1" x14ac:dyDescent="0.45">
      <c r="A35" s="1494" t="s">
        <v>553</v>
      </c>
      <c r="B35" s="1495"/>
      <c r="C35" s="247">
        <f>[7]лор!H30</f>
        <v>41.88</v>
      </c>
      <c r="D35" s="239">
        <f>E35</f>
        <v>0</v>
      </c>
      <c r="E35" s="239">
        <f>[7]лор!I30</f>
        <v>0</v>
      </c>
      <c r="F35" s="239"/>
      <c r="G35" s="238"/>
    </row>
    <row r="36" spans="1:7" ht="104.25" customHeight="1" x14ac:dyDescent="0.4">
      <c r="A36" s="1496" t="s">
        <v>554</v>
      </c>
      <c r="B36" s="1497"/>
      <c r="C36" s="1498"/>
      <c r="D36" s="1499"/>
      <c r="E36" s="1499"/>
      <c r="F36" s="1499"/>
      <c r="G36" s="238"/>
    </row>
    <row r="37" spans="1:7" ht="33.75" customHeight="1" x14ac:dyDescent="0.35">
      <c r="A37" s="24" t="s">
        <v>37</v>
      </c>
      <c r="B37" s="24"/>
      <c r="C37" s="23" t="s">
        <v>36</v>
      </c>
      <c r="D37" s="11"/>
      <c r="E37" s="11"/>
      <c r="F37" s="11"/>
      <c r="G37" s="11"/>
    </row>
    <row r="38" spans="1:7" ht="30" x14ac:dyDescent="0.4">
      <c r="A38" s="22"/>
      <c r="B38" s="22"/>
      <c r="C38" s="1246"/>
      <c r="D38" s="21"/>
      <c r="E38" s="11"/>
      <c r="F38" s="21"/>
      <c r="G38" s="21"/>
    </row>
    <row r="39" spans="1:7" ht="30" x14ac:dyDescent="0.4">
      <c r="A39" s="20"/>
      <c r="B39" s="20"/>
      <c r="C39" s="16"/>
      <c r="D39" s="19" t="s">
        <v>515</v>
      </c>
      <c r="E39" s="21"/>
      <c r="F39" s="19"/>
      <c r="G39" s="19"/>
    </row>
    <row r="40" spans="1:7" x14ac:dyDescent="0.35">
      <c r="A40" s="15"/>
      <c r="B40" s="15"/>
      <c r="C40" s="16"/>
      <c r="D40" s="11"/>
      <c r="E40" s="19"/>
      <c r="F40" s="11"/>
      <c r="G40" s="11"/>
    </row>
    <row r="41" spans="1:7" x14ac:dyDescent="0.35">
      <c r="A41" s="15"/>
      <c r="B41" s="15"/>
      <c r="C41" s="16"/>
      <c r="D41" s="11"/>
      <c r="E41" s="11"/>
      <c r="F41" s="11"/>
      <c r="G41" s="11"/>
    </row>
    <row r="42" spans="1:7" x14ac:dyDescent="0.35">
      <c r="A42" s="15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A60" s="15"/>
      <c r="B60" s="15"/>
      <c r="C60" s="16"/>
      <c r="D60" s="11"/>
      <c r="E60" s="11"/>
      <c r="F60" s="11"/>
      <c r="G60" s="11"/>
    </row>
    <row r="61" spans="1:7" x14ac:dyDescent="0.35">
      <c r="A61" s="15"/>
      <c r="B61" s="15"/>
      <c r="C61" s="16"/>
      <c r="D61" s="11"/>
      <c r="E61" s="11"/>
      <c r="F61" s="11"/>
      <c r="G61" s="11"/>
    </row>
    <row r="62" spans="1:7" x14ac:dyDescent="0.35">
      <c r="A62" s="15"/>
      <c r="B62" s="15"/>
      <c r="C62" s="16"/>
      <c r="D62" s="11"/>
      <c r="E62" s="11"/>
      <c r="F62" s="11"/>
      <c r="G62" s="11"/>
    </row>
    <row r="63" spans="1:7" x14ac:dyDescent="0.35">
      <c r="A63" s="15"/>
      <c r="B63" s="15"/>
      <c r="C63" s="16"/>
      <c r="D63" s="11"/>
      <c r="E63" s="11"/>
      <c r="F63" s="11"/>
      <c r="G63" s="11"/>
    </row>
    <row r="64" spans="1:7" x14ac:dyDescent="0.35">
      <c r="A64" s="15"/>
      <c r="B64" s="15"/>
      <c r="C64" s="16"/>
      <c r="D64" s="11"/>
      <c r="E64" s="11"/>
      <c r="F64" s="11"/>
      <c r="G64" s="11"/>
    </row>
    <row r="65" spans="5:7" x14ac:dyDescent="0.35">
      <c r="E65" s="11"/>
      <c r="G65" s="11"/>
    </row>
    <row r="66" spans="5:7" x14ac:dyDescent="0.35">
      <c r="G66" s="11"/>
    </row>
    <row r="67" spans="5:7" x14ac:dyDescent="0.35">
      <c r="G67" s="11"/>
    </row>
    <row r="68" spans="5:7" x14ac:dyDescent="0.35">
      <c r="G68" s="11"/>
    </row>
    <row r="69" spans="5:7" x14ac:dyDescent="0.35">
      <c r="G69" s="11"/>
    </row>
    <row r="70" spans="5:7" x14ac:dyDescent="0.35">
      <c r="G70" s="11"/>
    </row>
    <row r="71" spans="5:7" x14ac:dyDescent="0.35">
      <c r="G71" s="11"/>
    </row>
    <row r="72" spans="5:7" x14ac:dyDescent="0.35">
      <c r="G72" s="11"/>
    </row>
    <row r="73" spans="5:7" x14ac:dyDescent="0.35">
      <c r="G73" s="11"/>
    </row>
    <row r="74" spans="5:7" x14ac:dyDescent="0.35">
      <c r="G74" s="11"/>
    </row>
    <row r="75" spans="5:7" x14ac:dyDescent="0.35">
      <c r="G75" s="11"/>
    </row>
    <row r="76" spans="5:7" x14ac:dyDescent="0.35">
      <c r="G76" s="11"/>
    </row>
    <row r="77" spans="5:7" x14ac:dyDescent="0.35">
      <c r="G77" s="11"/>
    </row>
    <row r="78" spans="5:7" x14ac:dyDescent="0.35">
      <c r="G78" s="11"/>
    </row>
    <row r="79" spans="5:7" x14ac:dyDescent="0.35">
      <c r="G79" s="11"/>
    </row>
    <row r="80" spans="5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  <row r="116" spans="7:7" x14ac:dyDescent="0.35">
      <c r="G116" s="11"/>
    </row>
    <row r="117" spans="7:7" x14ac:dyDescent="0.35">
      <c r="G117" s="11"/>
    </row>
    <row r="118" spans="7:7" x14ac:dyDescent="0.35">
      <c r="G118" s="11"/>
    </row>
    <row r="119" spans="7:7" x14ac:dyDescent="0.35">
      <c r="G119" s="11"/>
    </row>
    <row r="120" spans="7:7" x14ac:dyDescent="0.35">
      <c r="G120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33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4EE9-E0E2-4CE0-8FD3-29D2361A3329}">
  <sheetPr>
    <tabColor rgb="FF00FFFF"/>
    <pageSetUpPr fitToPage="1"/>
  </sheetPr>
  <dimension ref="A1:H118"/>
  <sheetViews>
    <sheetView topLeftCell="A27" zoomScale="60" zoomScaleNormal="60" workbookViewId="0">
      <selection activeCell="A38" sqref="A38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530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545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79" t="str">
        <f>'[8] РБ на 10.05.23 '!A17</f>
        <v>Консультация врача - проктолога высшей категории (первичная)</v>
      </c>
      <c r="B17" s="249">
        <f>C17*$B$15</f>
        <v>185200</v>
      </c>
      <c r="C17" s="253">
        <v>18.52</v>
      </c>
      <c r="D17" s="251"/>
      <c r="E17" s="251"/>
      <c r="F17" s="251"/>
      <c r="G17" s="119"/>
    </row>
    <row r="18" spans="1:7" ht="44.25" customHeight="1" thickBot="1" x14ac:dyDescent="0.4">
      <c r="A18" s="600" t="s">
        <v>1</v>
      </c>
      <c r="B18" s="256"/>
      <c r="C18" s="240">
        <f>[8]проктология!H28</f>
        <v>1.44</v>
      </c>
      <c r="D18" s="1470">
        <f>E18</f>
        <v>0.04</v>
      </c>
      <c r="E18" s="1471">
        <f>[8]проктология!I28</f>
        <v>0.04</v>
      </c>
      <c r="F18" s="251"/>
      <c r="G18" s="119"/>
    </row>
    <row r="19" spans="1:7" ht="42.75" customHeight="1" thickBot="1" x14ac:dyDescent="0.4">
      <c r="A19" s="1477" t="s">
        <v>523</v>
      </c>
      <c r="B19" s="1511"/>
      <c r="C19" s="240">
        <f>C17+C18</f>
        <v>19.96</v>
      </c>
      <c r="D19" s="1470">
        <f>D18</f>
        <v>0.04</v>
      </c>
      <c r="E19" s="251"/>
      <c r="F19" s="251"/>
      <c r="G19" s="119"/>
    </row>
    <row r="20" spans="1:7" ht="48.75" customHeight="1" x14ac:dyDescent="0.35">
      <c r="A20" s="1479" t="str">
        <f>'[8] РБ на 10.05.23 '!A20</f>
        <v>Консультация врача - проктолога  высшей категории (повторная)</v>
      </c>
      <c r="B20" s="249">
        <f>C20*$B$15</f>
        <v>155100</v>
      </c>
      <c r="C20" s="253">
        <v>15.51</v>
      </c>
      <c r="D20" s="251"/>
      <c r="E20" s="251"/>
      <c r="F20" s="251"/>
      <c r="G20" s="119"/>
    </row>
    <row r="21" spans="1:7" ht="48.75" customHeight="1" x14ac:dyDescent="0.35">
      <c r="A21" s="1469" t="s">
        <v>1</v>
      </c>
      <c r="B21" s="254"/>
      <c r="C21" s="240">
        <f>[8]проктология!H29</f>
        <v>1.44</v>
      </c>
      <c r="D21" s="1470">
        <f>E21</f>
        <v>0.04</v>
      </c>
      <c r="E21" s="1471">
        <f>[8]проктология!I29</f>
        <v>0.04</v>
      </c>
      <c r="F21" s="251"/>
      <c r="G21" s="119"/>
    </row>
    <row r="22" spans="1:7" ht="48.75" customHeight="1" thickBot="1" x14ac:dyDescent="0.4">
      <c r="A22" s="1472" t="s">
        <v>523</v>
      </c>
      <c r="B22" s="1473"/>
      <c r="C22" s="240">
        <f>C20+C21</f>
        <v>16.95</v>
      </c>
      <c r="D22" s="1470">
        <f>D21</f>
        <v>0.04</v>
      </c>
      <c r="E22" s="251"/>
      <c r="F22" s="251"/>
      <c r="G22" s="119"/>
    </row>
    <row r="23" spans="1:7" ht="52.5" customHeight="1" x14ac:dyDescent="0.35">
      <c r="A23" s="1479" t="str">
        <f>'[8] РБ на 10.05.23 '!A23</f>
        <v>Аноскопия</v>
      </c>
      <c r="B23" s="249">
        <f>C23*$B$15</f>
        <v>77600</v>
      </c>
      <c r="C23" s="240">
        <v>7.76</v>
      </c>
      <c r="D23" s="239"/>
      <c r="E23" s="239"/>
      <c r="F23" s="239"/>
      <c r="G23" s="238"/>
    </row>
    <row r="24" spans="1:7" ht="41.25" customHeight="1" thickBot="1" x14ac:dyDescent="0.4">
      <c r="A24" s="600" t="s">
        <v>1</v>
      </c>
      <c r="B24" s="244">
        <f>C24*$B$15</f>
        <v>45100</v>
      </c>
      <c r="C24" s="240">
        <f>[8]проктология!H30</f>
        <v>4.51</v>
      </c>
      <c r="D24" s="239">
        <f>E24</f>
        <v>0.41</v>
      </c>
      <c r="E24" s="1476">
        <f>[8]проктология!I30</f>
        <v>0.41</v>
      </c>
      <c r="F24" s="239"/>
      <c r="G24" s="238"/>
    </row>
    <row r="25" spans="1:7" ht="45.75" customHeight="1" thickBot="1" x14ac:dyDescent="0.4">
      <c r="A25" s="1477" t="s">
        <v>523</v>
      </c>
      <c r="B25" s="244">
        <f>C25*$B$15</f>
        <v>122700</v>
      </c>
      <c r="C25" s="240">
        <f>C23+C24</f>
        <v>12.27</v>
      </c>
      <c r="D25" s="239">
        <f>D24</f>
        <v>0.41</v>
      </c>
      <c r="E25" s="239"/>
      <c r="F25" s="239"/>
      <c r="G25" s="238"/>
    </row>
    <row r="26" spans="1:7" ht="56.25" customHeight="1" x14ac:dyDescent="0.35">
      <c r="A26" s="1479" t="str">
        <f>'[8] РБ на 10.05.23 '!A26</f>
        <v>Ректоскопия</v>
      </c>
      <c r="B26" s="244">
        <f>C26*$B$15</f>
        <v>336300</v>
      </c>
      <c r="C26" s="240">
        <v>33.630000000000003</v>
      </c>
      <c r="D26" s="239"/>
      <c r="E26" s="239"/>
      <c r="F26" s="239"/>
      <c r="G26" s="238"/>
    </row>
    <row r="27" spans="1:7" ht="48" customHeight="1" thickBot="1" x14ac:dyDescent="0.4">
      <c r="A27" s="600" t="s">
        <v>1</v>
      </c>
      <c r="B27" s="244">
        <f>C27*$B$15</f>
        <v>10100</v>
      </c>
      <c r="C27" s="240">
        <f>[8]проктология!H31</f>
        <v>1.01</v>
      </c>
      <c r="D27" s="239">
        <f>E27</f>
        <v>0.09</v>
      </c>
      <c r="E27" s="1476">
        <f>[8]проктология!I31</f>
        <v>0.09</v>
      </c>
      <c r="F27" s="239"/>
      <c r="G27" s="238"/>
    </row>
    <row r="28" spans="1:7" ht="39" customHeight="1" thickBot="1" x14ac:dyDescent="0.4">
      <c r="A28" s="1478" t="s">
        <v>523</v>
      </c>
      <c r="B28" s="244"/>
      <c r="C28" s="247">
        <f>C26+C27</f>
        <v>34.64</v>
      </c>
      <c r="D28" s="239">
        <f>D27</f>
        <v>0.09</v>
      </c>
      <c r="E28" s="239"/>
      <c r="F28" s="239"/>
      <c r="G28" s="238"/>
    </row>
    <row r="29" spans="1:7" ht="57.75" customHeight="1" x14ac:dyDescent="0.35">
      <c r="A29" s="1479" t="str">
        <f>'[8] РБ на 10.05.23 '!A29</f>
        <v>Лигирование геморроидальных узлов латексными кольцами</v>
      </c>
      <c r="B29" s="244">
        <f>C29*$B$15</f>
        <v>379300</v>
      </c>
      <c r="C29" s="240">
        <v>37.93</v>
      </c>
      <c r="D29" s="239"/>
      <c r="E29" s="239"/>
      <c r="F29" s="239"/>
      <c r="G29" s="238"/>
    </row>
    <row r="30" spans="1:7" ht="39" customHeight="1" thickBot="1" x14ac:dyDescent="0.4">
      <c r="A30" s="600" t="s">
        <v>1</v>
      </c>
      <c r="B30" s="244">
        <f>C30*$B$15</f>
        <v>36200</v>
      </c>
      <c r="C30" s="240">
        <f>[8]проктология!H32</f>
        <v>3.62</v>
      </c>
      <c r="D30" s="239">
        <f>E30</f>
        <v>0.33</v>
      </c>
      <c r="E30" s="1476">
        <f>[8]проктология!I32</f>
        <v>0.33</v>
      </c>
      <c r="F30" s="239"/>
      <c r="G30" s="238"/>
    </row>
    <row r="31" spans="1:7" ht="39" customHeight="1" thickBot="1" x14ac:dyDescent="0.4">
      <c r="A31" s="1478" t="s">
        <v>523</v>
      </c>
      <c r="B31" s="244"/>
      <c r="C31" s="247">
        <f>C29+C30</f>
        <v>41.55</v>
      </c>
      <c r="D31" s="239">
        <f>D30</f>
        <v>0.33</v>
      </c>
      <c r="E31" s="239"/>
      <c r="F31" s="239"/>
      <c r="G31" s="238"/>
    </row>
    <row r="32" spans="1:7" ht="51.75" customHeight="1" x14ac:dyDescent="0.35">
      <c r="A32" s="1479" t="str">
        <f>'[8] РБ на 10.05.23 '!A32</f>
        <v>Двойное лигирование геморроидальных узлов латексными кольцами</v>
      </c>
      <c r="B32" s="249">
        <f>C32*$B$15</f>
        <v>379300</v>
      </c>
      <c r="C32" s="253">
        <v>37.93</v>
      </c>
      <c r="D32" s="251"/>
      <c r="E32" s="251"/>
      <c r="F32" s="251"/>
      <c r="G32" s="238"/>
    </row>
    <row r="33" spans="1:7" ht="39" customHeight="1" thickBot="1" x14ac:dyDescent="0.4">
      <c r="A33" s="600" t="s">
        <v>1</v>
      </c>
      <c r="B33" s="256"/>
      <c r="C33" s="240">
        <f>[8]проктология!H33</f>
        <v>5.0199999999999996</v>
      </c>
      <c r="D33" s="1470">
        <f>E33</f>
        <v>0.46</v>
      </c>
      <c r="E33" s="1471">
        <f>[8]проктология!I33</f>
        <v>0.46</v>
      </c>
      <c r="F33" s="251"/>
      <c r="G33" s="238"/>
    </row>
    <row r="34" spans="1:7" ht="39" customHeight="1" thickBot="1" x14ac:dyDescent="0.4">
      <c r="A34" s="1478" t="s">
        <v>523</v>
      </c>
      <c r="B34" s="1511"/>
      <c r="C34" s="240">
        <f>C32+C33</f>
        <v>42.95</v>
      </c>
      <c r="D34" s="1470">
        <f>D33</f>
        <v>0.46</v>
      </c>
      <c r="E34" s="251"/>
      <c r="F34" s="251"/>
      <c r="G34" s="238"/>
    </row>
    <row r="35" spans="1:7" ht="33.75" customHeight="1" x14ac:dyDescent="0.35">
      <c r="A35" s="24" t="s">
        <v>37</v>
      </c>
      <c r="B35" s="24"/>
      <c r="C35" s="23" t="s">
        <v>36</v>
      </c>
      <c r="D35" s="11"/>
      <c r="E35" s="11"/>
      <c r="F35" s="11"/>
      <c r="G35" s="11"/>
    </row>
    <row r="36" spans="1:7" ht="30" x14ac:dyDescent="0.4">
      <c r="A36" s="22"/>
      <c r="B36" s="22"/>
      <c r="C36" s="1246"/>
      <c r="D36" s="21"/>
      <c r="E36" s="11"/>
      <c r="F36" s="21"/>
      <c r="G36" s="21"/>
    </row>
    <row r="37" spans="1:7" ht="30" x14ac:dyDescent="0.4">
      <c r="A37" s="20"/>
      <c r="B37" s="20"/>
      <c r="C37" s="16"/>
      <c r="D37" s="19" t="s">
        <v>515</v>
      </c>
      <c r="E37" s="21"/>
      <c r="F37" s="19"/>
      <c r="G37" s="19"/>
    </row>
    <row r="38" spans="1:7" x14ac:dyDescent="0.35">
      <c r="A38" s="15"/>
      <c r="B38" s="15"/>
      <c r="C38" s="16"/>
      <c r="D38" s="11"/>
      <c r="E38" s="19"/>
      <c r="F38" s="11"/>
      <c r="G38" s="11"/>
    </row>
    <row r="39" spans="1:7" x14ac:dyDescent="0.35">
      <c r="A39" s="15"/>
      <c r="B39" s="15"/>
      <c r="C39" s="16"/>
      <c r="D39" s="11"/>
      <c r="E39" s="11"/>
      <c r="F39" s="11"/>
      <c r="G39" s="11"/>
    </row>
    <row r="40" spans="1:7" x14ac:dyDescent="0.35">
      <c r="A40" s="15"/>
      <c r="B40" s="15"/>
      <c r="C40" s="16"/>
      <c r="D40" s="11"/>
      <c r="E40" s="11"/>
      <c r="F40" s="11"/>
      <c r="G40" s="11"/>
    </row>
    <row r="41" spans="1:7" x14ac:dyDescent="0.35">
      <c r="A41" s="15"/>
      <c r="B41" s="15"/>
      <c r="C41" s="16"/>
      <c r="D41" s="11"/>
      <c r="E41" s="11"/>
      <c r="F41" s="11"/>
      <c r="G41" s="11"/>
    </row>
    <row r="42" spans="1:7" x14ac:dyDescent="0.35">
      <c r="A42" s="15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A60" s="15"/>
      <c r="B60" s="15"/>
      <c r="C60" s="16"/>
      <c r="D60" s="11"/>
      <c r="E60" s="11"/>
      <c r="F60" s="11"/>
      <c r="G60" s="11"/>
    </row>
    <row r="61" spans="1:7" x14ac:dyDescent="0.35">
      <c r="A61" s="15"/>
      <c r="B61" s="15"/>
      <c r="C61" s="16"/>
      <c r="D61" s="11"/>
      <c r="E61" s="11"/>
      <c r="F61" s="11"/>
      <c r="G61" s="11"/>
    </row>
    <row r="62" spans="1:7" x14ac:dyDescent="0.35">
      <c r="A62" s="15"/>
      <c r="B62" s="15"/>
      <c r="C62" s="16"/>
      <c r="D62" s="11"/>
      <c r="E62" s="11"/>
      <c r="F62" s="11"/>
      <c r="G62" s="11"/>
    </row>
    <row r="63" spans="1:7" x14ac:dyDescent="0.35">
      <c r="E63" s="11"/>
      <c r="G63" s="11"/>
    </row>
    <row r="64" spans="1:7" x14ac:dyDescent="0.35">
      <c r="G64" s="11"/>
    </row>
    <row r="65" spans="7:7" x14ac:dyDescent="0.35">
      <c r="G65" s="11"/>
    </row>
    <row r="66" spans="7:7" x14ac:dyDescent="0.35">
      <c r="G66" s="11"/>
    </row>
    <row r="67" spans="7:7" x14ac:dyDescent="0.35">
      <c r="G67" s="11"/>
    </row>
    <row r="68" spans="7:7" x14ac:dyDescent="0.35">
      <c r="G68" s="11"/>
    </row>
    <row r="69" spans="7:7" x14ac:dyDescent="0.35">
      <c r="G69" s="11"/>
    </row>
    <row r="70" spans="7:7" x14ac:dyDescent="0.35">
      <c r="G70" s="11"/>
    </row>
    <row r="71" spans="7:7" x14ac:dyDescent="0.35">
      <c r="G71" s="11"/>
    </row>
    <row r="72" spans="7:7" x14ac:dyDescent="0.35">
      <c r="G72" s="11"/>
    </row>
    <row r="73" spans="7:7" x14ac:dyDescent="0.35">
      <c r="G73" s="11"/>
    </row>
    <row r="74" spans="7:7" x14ac:dyDescent="0.35">
      <c r="G74" s="11"/>
    </row>
    <row r="75" spans="7:7" x14ac:dyDescent="0.35">
      <c r="G75" s="11"/>
    </row>
    <row r="76" spans="7:7" x14ac:dyDescent="0.35">
      <c r="G76" s="11"/>
    </row>
    <row r="77" spans="7:7" x14ac:dyDescent="0.35">
      <c r="G77" s="11"/>
    </row>
    <row r="78" spans="7:7" x14ac:dyDescent="0.35">
      <c r="G78" s="11"/>
    </row>
    <row r="79" spans="7:7" x14ac:dyDescent="0.35">
      <c r="G79" s="11"/>
    </row>
    <row r="80" spans="7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  <row r="116" spans="7:7" x14ac:dyDescent="0.35">
      <c r="G116" s="11"/>
    </row>
    <row r="117" spans="7:7" x14ac:dyDescent="0.35">
      <c r="G117" s="11"/>
    </row>
    <row r="118" spans="7:7" x14ac:dyDescent="0.35">
      <c r="G118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29" orientation="portrait" horizontalDpi="120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59C4-B29E-4C37-A9E6-AD3A896005AB}">
  <sheetPr>
    <tabColor rgb="FF00FFFF"/>
    <pageSetUpPr fitToPage="1"/>
  </sheetPr>
  <dimension ref="A1:H118"/>
  <sheetViews>
    <sheetView zoomScale="60" zoomScaleNormal="60" workbookViewId="0">
      <selection sqref="A1:F38"/>
    </sheetView>
  </sheetViews>
  <sheetFormatPr defaultRowHeight="19.5" x14ac:dyDescent="0.35"/>
  <cols>
    <col min="1" max="1" width="105" customWidth="1"/>
    <col min="2" max="2" width="7.85546875" hidden="1" customWidth="1"/>
    <col min="3" max="3" width="17" style="2" customWidth="1"/>
    <col min="4" max="4" width="13.5703125" style="1" customWidth="1"/>
    <col min="5" max="7" width="14.7109375" style="1" customWidth="1"/>
    <col min="257" max="257" width="105" customWidth="1"/>
    <col min="258" max="258" width="0" hidden="1" customWidth="1"/>
    <col min="259" max="259" width="17" customWidth="1"/>
    <col min="260" max="260" width="13.5703125" customWidth="1"/>
    <col min="261" max="263" width="14.7109375" customWidth="1"/>
    <col min="513" max="513" width="105" customWidth="1"/>
    <col min="514" max="514" width="0" hidden="1" customWidth="1"/>
    <col min="515" max="515" width="17" customWidth="1"/>
    <col min="516" max="516" width="13.5703125" customWidth="1"/>
    <col min="517" max="519" width="14.7109375" customWidth="1"/>
    <col min="769" max="769" width="105" customWidth="1"/>
    <col min="770" max="770" width="0" hidden="1" customWidth="1"/>
    <col min="771" max="771" width="17" customWidth="1"/>
    <col min="772" max="772" width="13.5703125" customWidth="1"/>
    <col min="773" max="775" width="14.7109375" customWidth="1"/>
    <col min="1025" max="1025" width="105" customWidth="1"/>
    <col min="1026" max="1026" width="0" hidden="1" customWidth="1"/>
    <col min="1027" max="1027" width="17" customWidth="1"/>
    <col min="1028" max="1028" width="13.5703125" customWidth="1"/>
    <col min="1029" max="1031" width="14.7109375" customWidth="1"/>
    <col min="1281" max="1281" width="105" customWidth="1"/>
    <col min="1282" max="1282" width="0" hidden="1" customWidth="1"/>
    <col min="1283" max="1283" width="17" customWidth="1"/>
    <col min="1284" max="1284" width="13.5703125" customWidth="1"/>
    <col min="1285" max="1287" width="14.7109375" customWidth="1"/>
    <col min="1537" max="1537" width="105" customWidth="1"/>
    <col min="1538" max="1538" width="0" hidden="1" customWidth="1"/>
    <col min="1539" max="1539" width="17" customWidth="1"/>
    <col min="1540" max="1540" width="13.5703125" customWidth="1"/>
    <col min="1541" max="1543" width="14.7109375" customWidth="1"/>
    <col min="1793" max="1793" width="105" customWidth="1"/>
    <col min="1794" max="1794" width="0" hidden="1" customWidth="1"/>
    <col min="1795" max="1795" width="17" customWidth="1"/>
    <col min="1796" max="1796" width="13.5703125" customWidth="1"/>
    <col min="1797" max="1799" width="14.7109375" customWidth="1"/>
    <col min="2049" max="2049" width="105" customWidth="1"/>
    <col min="2050" max="2050" width="0" hidden="1" customWidth="1"/>
    <col min="2051" max="2051" width="17" customWidth="1"/>
    <col min="2052" max="2052" width="13.5703125" customWidth="1"/>
    <col min="2053" max="2055" width="14.7109375" customWidth="1"/>
    <col min="2305" max="2305" width="105" customWidth="1"/>
    <col min="2306" max="2306" width="0" hidden="1" customWidth="1"/>
    <col min="2307" max="2307" width="17" customWidth="1"/>
    <col min="2308" max="2308" width="13.5703125" customWidth="1"/>
    <col min="2309" max="2311" width="14.7109375" customWidth="1"/>
    <col min="2561" max="2561" width="105" customWidth="1"/>
    <col min="2562" max="2562" width="0" hidden="1" customWidth="1"/>
    <col min="2563" max="2563" width="17" customWidth="1"/>
    <col min="2564" max="2564" width="13.5703125" customWidth="1"/>
    <col min="2565" max="2567" width="14.7109375" customWidth="1"/>
    <col min="2817" max="2817" width="105" customWidth="1"/>
    <col min="2818" max="2818" width="0" hidden="1" customWidth="1"/>
    <col min="2819" max="2819" width="17" customWidth="1"/>
    <col min="2820" max="2820" width="13.5703125" customWidth="1"/>
    <col min="2821" max="2823" width="14.7109375" customWidth="1"/>
    <col min="3073" max="3073" width="105" customWidth="1"/>
    <col min="3074" max="3074" width="0" hidden="1" customWidth="1"/>
    <col min="3075" max="3075" width="17" customWidth="1"/>
    <col min="3076" max="3076" width="13.5703125" customWidth="1"/>
    <col min="3077" max="3079" width="14.7109375" customWidth="1"/>
    <col min="3329" max="3329" width="105" customWidth="1"/>
    <col min="3330" max="3330" width="0" hidden="1" customWidth="1"/>
    <col min="3331" max="3331" width="17" customWidth="1"/>
    <col min="3332" max="3332" width="13.5703125" customWidth="1"/>
    <col min="3333" max="3335" width="14.7109375" customWidth="1"/>
    <col min="3585" max="3585" width="105" customWidth="1"/>
    <col min="3586" max="3586" width="0" hidden="1" customWidth="1"/>
    <col min="3587" max="3587" width="17" customWidth="1"/>
    <col min="3588" max="3588" width="13.5703125" customWidth="1"/>
    <col min="3589" max="3591" width="14.7109375" customWidth="1"/>
    <col min="3841" max="3841" width="105" customWidth="1"/>
    <col min="3842" max="3842" width="0" hidden="1" customWidth="1"/>
    <col min="3843" max="3843" width="17" customWidth="1"/>
    <col min="3844" max="3844" width="13.5703125" customWidth="1"/>
    <col min="3845" max="3847" width="14.7109375" customWidth="1"/>
    <col min="4097" max="4097" width="105" customWidth="1"/>
    <col min="4098" max="4098" width="0" hidden="1" customWidth="1"/>
    <col min="4099" max="4099" width="17" customWidth="1"/>
    <col min="4100" max="4100" width="13.5703125" customWidth="1"/>
    <col min="4101" max="4103" width="14.7109375" customWidth="1"/>
    <col min="4353" max="4353" width="105" customWidth="1"/>
    <col min="4354" max="4354" width="0" hidden="1" customWidth="1"/>
    <col min="4355" max="4355" width="17" customWidth="1"/>
    <col min="4356" max="4356" width="13.5703125" customWidth="1"/>
    <col min="4357" max="4359" width="14.7109375" customWidth="1"/>
    <col min="4609" max="4609" width="105" customWidth="1"/>
    <col min="4610" max="4610" width="0" hidden="1" customWidth="1"/>
    <col min="4611" max="4611" width="17" customWidth="1"/>
    <col min="4612" max="4612" width="13.5703125" customWidth="1"/>
    <col min="4613" max="4615" width="14.7109375" customWidth="1"/>
    <col min="4865" max="4865" width="105" customWidth="1"/>
    <col min="4866" max="4866" width="0" hidden="1" customWidth="1"/>
    <col min="4867" max="4867" width="17" customWidth="1"/>
    <col min="4868" max="4868" width="13.5703125" customWidth="1"/>
    <col min="4869" max="4871" width="14.7109375" customWidth="1"/>
    <col min="5121" max="5121" width="105" customWidth="1"/>
    <col min="5122" max="5122" width="0" hidden="1" customWidth="1"/>
    <col min="5123" max="5123" width="17" customWidth="1"/>
    <col min="5124" max="5124" width="13.5703125" customWidth="1"/>
    <col min="5125" max="5127" width="14.7109375" customWidth="1"/>
    <col min="5377" max="5377" width="105" customWidth="1"/>
    <col min="5378" max="5378" width="0" hidden="1" customWidth="1"/>
    <col min="5379" max="5379" width="17" customWidth="1"/>
    <col min="5380" max="5380" width="13.5703125" customWidth="1"/>
    <col min="5381" max="5383" width="14.7109375" customWidth="1"/>
    <col min="5633" max="5633" width="105" customWidth="1"/>
    <col min="5634" max="5634" width="0" hidden="1" customWidth="1"/>
    <col min="5635" max="5635" width="17" customWidth="1"/>
    <col min="5636" max="5636" width="13.5703125" customWidth="1"/>
    <col min="5637" max="5639" width="14.7109375" customWidth="1"/>
    <col min="5889" max="5889" width="105" customWidth="1"/>
    <col min="5890" max="5890" width="0" hidden="1" customWidth="1"/>
    <col min="5891" max="5891" width="17" customWidth="1"/>
    <col min="5892" max="5892" width="13.5703125" customWidth="1"/>
    <col min="5893" max="5895" width="14.7109375" customWidth="1"/>
    <col min="6145" max="6145" width="105" customWidth="1"/>
    <col min="6146" max="6146" width="0" hidden="1" customWidth="1"/>
    <col min="6147" max="6147" width="17" customWidth="1"/>
    <col min="6148" max="6148" width="13.5703125" customWidth="1"/>
    <col min="6149" max="6151" width="14.7109375" customWidth="1"/>
    <col min="6401" max="6401" width="105" customWidth="1"/>
    <col min="6402" max="6402" width="0" hidden="1" customWidth="1"/>
    <col min="6403" max="6403" width="17" customWidth="1"/>
    <col min="6404" max="6404" width="13.5703125" customWidth="1"/>
    <col min="6405" max="6407" width="14.7109375" customWidth="1"/>
    <col min="6657" max="6657" width="105" customWidth="1"/>
    <col min="6658" max="6658" width="0" hidden="1" customWidth="1"/>
    <col min="6659" max="6659" width="17" customWidth="1"/>
    <col min="6660" max="6660" width="13.5703125" customWidth="1"/>
    <col min="6661" max="6663" width="14.7109375" customWidth="1"/>
    <col min="6913" max="6913" width="105" customWidth="1"/>
    <col min="6914" max="6914" width="0" hidden="1" customWidth="1"/>
    <col min="6915" max="6915" width="17" customWidth="1"/>
    <col min="6916" max="6916" width="13.5703125" customWidth="1"/>
    <col min="6917" max="6919" width="14.7109375" customWidth="1"/>
    <col min="7169" max="7169" width="105" customWidth="1"/>
    <col min="7170" max="7170" width="0" hidden="1" customWidth="1"/>
    <col min="7171" max="7171" width="17" customWidth="1"/>
    <col min="7172" max="7172" width="13.5703125" customWidth="1"/>
    <col min="7173" max="7175" width="14.7109375" customWidth="1"/>
    <col min="7425" max="7425" width="105" customWidth="1"/>
    <col min="7426" max="7426" width="0" hidden="1" customWidth="1"/>
    <col min="7427" max="7427" width="17" customWidth="1"/>
    <col min="7428" max="7428" width="13.5703125" customWidth="1"/>
    <col min="7429" max="7431" width="14.7109375" customWidth="1"/>
    <col min="7681" max="7681" width="105" customWidth="1"/>
    <col min="7682" max="7682" width="0" hidden="1" customWidth="1"/>
    <col min="7683" max="7683" width="17" customWidth="1"/>
    <col min="7684" max="7684" width="13.5703125" customWidth="1"/>
    <col min="7685" max="7687" width="14.7109375" customWidth="1"/>
    <col min="7937" max="7937" width="105" customWidth="1"/>
    <col min="7938" max="7938" width="0" hidden="1" customWidth="1"/>
    <col min="7939" max="7939" width="17" customWidth="1"/>
    <col min="7940" max="7940" width="13.5703125" customWidth="1"/>
    <col min="7941" max="7943" width="14.7109375" customWidth="1"/>
    <col min="8193" max="8193" width="105" customWidth="1"/>
    <col min="8194" max="8194" width="0" hidden="1" customWidth="1"/>
    <col min="8195" max="8195" width="17" customWidth="1"/>
    <col min="8196" max="8196" width="13.5703125" customWidth="1"/>
    <col min="8197" max="8199" width="14.7109375" customWidth="1"/>
    <col min="8449" max="8449" width="105" customWidth="1"/>
    <col min="8450" max="8450" width="0" hidden="1" customWidth="1"/>
    <col min="8451" max="8451" width="17" customWidth="1"/>
    <col min="8452" max="8452" width="13.5703125" customWidth="1"/>
    <col min="8453" max="8455" width="14.7109375" customWidth="1"/>
    <col min="8705" max="8705" width="105" customWidth="1"/>
    <col min="8706" max="8706" width="0" hidden="1" customWidth="1"/>
    <col min="8707" max="8707" width="17" customWidth="1"/>
    <col min="8708" max="8708" width="13.5703125" customWidth="1"/>
    <col min="8709" max="8711" width="14.7109375" customWidth="1"/>
    <col min="8961" max="8961" width="105" customWidth="1"/>
    <col min="8962" max="8962" width="0" hidden="1" customWidth="1"/>
    <col min="8963" max="8963" width="17" customWidth="1"/>
    <col min="8964" max="8964" width="13.5703125" customWidth="1"/>
    <col min="8965" max="8967" width="14.7109375" customWidth="1"/>
    <col min="9217" max="9217" width="105" customWidth="1"/>
    <col min="9218" max="9218" width="0" hidden="1" customWidth="1"/>
    <col min="9219" max="9219" width="17" customWidth="1"/>
    <col min="9220" max="9220" width="13.5703125" customWidth="1"/>
    <col min="9221" max="9223" width="14.7109375" customWidth="1"/>
    <col min="9473" max="9473" width="105" customWidth="1"/>
    <col min="9474" max="9474" width="0" hidden="1" customWidth="1"/>
    <col min="9475" max="9475" width="17" customWidth="1"/>
    <col min="9476" max="9476" width="13.5703125" customWidth="1"/>
    <col min="9477" max="9479" width="14.7109375" customWidth="1"/>
    <col min="9729" max="9729" width="105" customWidth="1"/>
    <col min="9730" max="9730" width="0" hidden="1" customWidth="1"/>
    <col min="9731" max="9731" width="17" customWidth="1"/>
    <col min="9732" max="9732" width="13.5703125" customWidth="1"/>
    <col min="9733" max="9735" width="14.7109375" customWidth="1"/>
    <col min="9985" max="9985" width="105" customWidth="1"/>
    <col min="9986" max="9986" width="0" hidden="1" customWidth="1"/>
    <col min="9987" max="9987" width="17" customWidth="1"/>
    <col min="9988" max="9988" width="13.5703125" customWidth="1"/>
    <col min="9989" max="9991" width="14.7109375" customWidth="1"/>
    <col min="10241" max="10241" width="105" customWidth="1"/>
    <col min="10242" max="10242" width="0" hidden="1" customWidth="1"/>
    <col min="10243" max="10243" width="17" customWidth="1"/>
    <col min="10244" max="10244" width="13.5703125" customWidth="1"/>
    <col min="10245" max="10247" width="14.7109375" customWidth="1"/>
    <col min="10497" max="10497" width="105" customWidth="1"/>
    <col min="10498" max="10498" width="0" hidden="1" customWidth="1"/>
    <col min="10499" max="10499" width="17" customWidth="1"/>
    <col min="10500" max="10500" width="13.5703125" customWidth="1"/>
    <col min="10501" max="10503" width="14.7109375" customWidth="1"/>
    <col min="10753" max="10753" width="105" customWidth="1"/>
    <col min="10754" max="10754" width="0" hidden="1" customWidth="1"/>
    <col min="10755" max="10755" width="17" customWidth="1"/>
    <col min="10756" max="10756" width="13.5703125" customWidth="1"/>
    <col min="10757" max="10759" width="14.7109375" customWidth="1"/>
    <col min="11009" max="11009" width="105" customWidth="1"/>
    <col min="11010" max="11010" width="0" hidden="1" customWidth="1"/>
    <col min="11011" max="11011" width="17" customWidth="1"/>
    <col min="11012" max="11012" width="13.5703125" customWidth="1"/>
    <col min="11013" max="11015" width="14.7109375" customWidth="1"/>
    <col min="11265" max="11265" width="105" customWidth="1"/>
    <col min="11266" max="11266" width="0" hidden="1" customWidth="1"/>
    <col min="11267" max="11267" width="17" customWidth="1"/>
    <col min="11268" max="11268" width="13.5703125" customWidth="1"/>
    <col min="11269" max="11271" width="14.7109375" customWidth="1"/>
    <col min="11521" max="11521" width="105" customWidth="1"/>
    <col min="11522" max="11522" width="0" hidden="1" customWidth="1"/>
    <col min="11523" max="11523" width="17" customWidth="1"/>
    <col min="11524" max="11524" width="13.5703125" customWidth="1"/>
    <col min="11525" max="11527" width="14.7109375" customWidth="1"/>
    <col min="11777" max="11777" width="105" customWidth="1"/>
    <col min="11778" max="11778" width="0" hidden="1" customWidth="1"/>
    <col min="11779" max="11779" width="17" customWidth="1"/>
    <col min="11780" max="11780" width="13.5703125" customWidth="1"/>
    <col min="11781" max="11783" width="14.7109375" customWidth="1"/>
    <col min="12033" max="12033" width="105" customWidth="1"/>
    <col min="12034" max="12034" width="0" hidden="1" customWidth="1"/>
    <col min="12035" max="12035" width="17" customWidth="1"/>
    <col min="12036" max="12036" width="13.5703125" customWidth="1"/>
    <col min="12037" max="12039" width="14.7109375" customWidth="1"/>
    <col min="12289" max="12289" width="105" customWidth="1"/>
    <col min="12290" max="12290" width="0" hidden="1" customWidth="1"/>
    <col min="12291" max="12291" width="17" customWidth="1"/>
    <col min="12292" max="12292" width="13.5703125" customWidth="1"/>
    <col min="12293" max="12295" width="14.7109375" customWidth="1"/>
    <col min="12545" max="12545" width="105" customWidth="1"/>
    <col min="12546" max="12546" width="0" hidden="1" customWidth="1"/>
    <col min="12547" max="12547" width="17" customWidth="1"/>
    <col min="12548" max="12548" width="13.5703125" customWidth="1"/>
    <col min="12549" max="12551" width="14.7109375" customWidth="1"/>
    <col min="12801" max="12801" width="105" customWidth="1"/>
    <col min="12802" max="12802" width="0" hidden="1" customWidth="1"/>
    <col min="12803" max="12803" width="17" customWidth="1"/>
    <col min="12804" max="12804" width="13.5703125" customWidth="1"/>
    <col min="12805" max="12807" width="14.7109375" customWidth="1"/>
    <col min="13057" max="13057" width="105" customWidth="1"/>
    <col min="13058" max="13058" width="0" hidden="1" customWidth="1"/>
    <col min="13059" max="13059" width="17" customWidth="1"/>
    <col min="13060" max="13060" width="13.5703125" customWidth="1"/>
    <col min="13061" max="13063" width="14.7109375" customWidth="1"/>
    <col min="13313" max="13313" width="105" customWidth="1"/>
    <col min="13314" max="13314" width="0" hidden="1" customWidth="1"/>
    <col min="13315" max="13315" width="17" customWidth="1"/>
    <col min="13316" max="13316" width="13.5703125" customWidth="1"/>
    <col min="13317" max="13319" width="14.7109375" customWidth="1"/>
    <col min="13569" max="13569" width="105" customWidth="1"/>
    <col min="13570" max="13570" width="0" hidden="1" customWidth="1"/>
    <col min="13571" max="13571" width="17" customWidth="1"/>
    <col min="13572" max="13572" width="13.5703125" customWidth="1"/>
    <col min="13573" max="13575" width="14.7109375" customWidth="1"/>
    <col min="13825" max="13825" width="105" customWidth="1"/>
    <col min="13826" max="13826" width="0" hidden="1" customWidth="1"/>
    <col min="13827" max="13827" width="17" customWidth="1"/>
    <col min="13828" max="13828" width="13.5703125" customWidth="1"/>
    <col min="13829" max="13831" width="14.7109375" customWidth="1"/>
    <col min="14081" max="14081" width="105" customWidth="1"/>
    <col min="14082" max="14082" width="0" hidden="1" customWidth="1"/>
    <col min="14083" max="14083" width="17" customWidth="1"/>
    <col min="14084" max="14084" width="13.5703125" customWidth="1"/>
    <col min="14085" max="14087" width="14.7109375" customWidth="1"/>
    <col min="14337" max="14337" width="105" customWidth="1"/>
    <col min="14338" max="14338" width="0" hidden="1" customWidth="1"/>
    <col min="14339" max="14339" width="17" customWidth="1"/>
    <col min="14340" max="14340" width="13.5703125" customWidth="1"/>
    <col min="14341" max="14343" width="14.7109375" customWidth="1"/>
    <col min="14593" max="14593" width="105" customWidth="1"/>
    <col min="14594" max="14594" width="0" hidden="1" customWidth="1"/>
    <col min="14595" max="14595" width="17" customWidth="1"/>
    <col min="14596" max="14596" width="13.5703125" customWidth="1"/>
    <col min="14597" max="14599" width="14.7109375" customWidth="1"/>
    <col min="14849" max="14849" width="105" customWidth="1"/>
    <col min="14850" max="14850" width="0" hidden="1" customWidth="1"/>
    <col min="14851" max="14851" width="17" customWidth="1"/>
    <col min="14852" max="14852" width="13.5703125" customWidth="1"/>
    <col min="14853" max="14855" width="14.7109375" customWidth="1"/>
    <col min="15105" max="15105" width="105" customWidth="1"/>
    <col min="15106" max="15106" width="0" hidden="1" customWidth="1"/>
    <col min="15107" max="15107" width="17" customWidth="1"/>
    <col min="15108" max="15108" width="13.5703125" customWidth="1"/>
    <col min="15109" max="15111" width="14.7109375" customWidth="1"/>
    <col min="15361" max="15361" width="105" customWidth="1"/>
    <col min="15362" max="15362" width="0" hidden="1" customWidth="1"/>
    <col min="15363" max="15363" width="17" customWidth="1"/>
    <col min="15364" max="15364" width="13.5703125" customWidth="1"/>
    <col min="15365" max="15367" width="14.7109375" customWidth="1"/>
    <col min="15617" max="15617" width="105" customWidth="1"/>
    <col min="15618" max="15618" width="0" hidden="1" customWidth="1"/>
    <col min="15619" max="15619" width="17" customWidth="1"/>
    <col min="15620" max="15620" width="13.5703125" customWidth="1"/>
    <col min="15621" max="15623" width="14.7109375" customWidth="1"/>
    <col min="15873" max="15873" width="105" customWidth="1"/>
    <col min="15874" max="15874" width="0" hidden="1" customWidth="1"/>
    <col min="15875" max="15875" width="17" customWidth="1"/>
    <col min="15876" max="15876" width="13.5703125" customWidth="1"/>
    <col min="15877" max="15879" width="14.7109375" customWidth="1"/>
    <col min="16129" max="16129" width="105" customWidth="1"/>
    <col min="16130" max="16130" width="0" hidden="1" customWidth="1"/>
    <col min="16131" max="16131" width="17" customWidth="1"/>
    <col min="16132" max="16132" width="13.5703125" customWidth="1"/>
    <col min="16133" max="16135" width="14.7109375" customWidth="1"/>
  </cols>
  <sheetData>
    <row r="1" spans="1:8" ht="24.75" customHeight="1" x14ac:dyDescent="0.2">
      <c r="C1" s="286"/>
      <c r="D1" s="285" t="s">
        <v>509</v>
      </c>
      <c r="E1" s="285"/>
      <c r="F1" s="285"/>
      <c r="G1" s="285"/>
    </row>
    <row r="2" spans="1:8" ht="40.5" customHeight="1" x14ac:dyDescent="0.3">
      <c r="A2" s="284"/>
      <c r="B2" s="284"/>
      <c r="C2" s="283"/>
      <c r="D2" s="282" t="s">
        <v>278</v>
      </c>
      <c r="E2" s="282"/>
      <c r="F2" s="282"/>
      <c r="G2" s="282"/>
    </row>
    <row r="3" spans="1:8" ht="30" customHeight="1" x14ac:dyDescent="0.3">
      <c r="A3" s="280"/>
      <c r="B3" s="280"/>
      <c r="C3" s="279"/>
      <c r="D3" s="280" t="s">
        <v>276</v>
      </c>
      <c r="E3" s="280"/>
      <c r="F3" s="280"/>
      <c r="G3" s="280"/>
    </row>
    <row r="4" spans="1:8" ht="31.5" customHeight="1" x14ac:dyDescent="0.3">
      <c r="A4" s="280"/>
      <c r="B4" s="280"/>
      <c r="C4" s="279"/>
      <c r="D4" s="280" t="s">
        <v>275</v>
      </c>
      <c r="E4" s="280"/>
      <c r="F4" s="280"/>
      <c r="G4" s="280"/>
    </row>
    <row r="5" spans="1:8" ht="7.15" customHeight="1" x14ac:dyDescent="0.25">
      <c r="A5" s="274"/>
      <c r="B5" s="274"/>
      <c r="C5" s="281"/>
      <c r="D5" s="274"/>
      <c r="E5" s="274"/>
      <c r="F5" s="274"/>
      <c r="G5" s="274"/>
    </row>
    <row r="6" spans="1:8" ht="18.75" x14ac:dyDescent="0.3">
      <c r="A6" s="280"/>
      <c r="B6" s="280"/>
      <c r="C6" s="279"/>
      <c r="D6" s="280" t="s">
        <v>274</v>
      </c>
      <c r="E6" s="280"/>
      <c r="F6" s="280"/>
      <c r="G6" s="280"/>
    </row>
    <row r="7" spans="1:8" ht="7.5" customHeight="1" x14ac:dyDescent="0.35">
      <c r="A7" s="280"/>
      <c r="B7" s="280"/>
      <c r="C7" s="279"/>
    </row>
    <row r="8" spans="1:8" ht="16.5" customHeight="1" x14ac:dyDescent="0.35">
      <c r="A8" s="278"/>
      <c r="B8" s="278"/>
      <c r="C8" s="277"/>
    </row>
    <row r="9" spans="1:8" ht="18" customHeight="1" x14ac:dyDescent="0.2">
      <c r="A9" s="1748" t="s">
        <v>273</v>
      </c>
      <c r="B9" s="1748"/>
      <c r="C9" s="1749"/>
      <c r="D9" s="1749"/>
      <c r="E9" s="276"/>
      <c r="F9" s="276"/>
      <c r="G9" s="276"/>
    </row>
    <row r="10" spans="1:8" ht="34.5" customHeight="1" x14ac:dyDescent="0.3">
      <c r="A10" s="1750" t="s">
        <v>526</v>
      </c>
      <c r="B10" s="1750"/>
      <c r="C10" s="1751"/>
      <c r="D10" s="1751"/>
      <c r="E10" s="275"/>
      <c r="F10" s="275"/>
      <c r="G10" s="275"/>
    </row>
    <row r="11" spans="1:8" ht="20.25" x14ac:dyDescent="0.3">
      <c r="A11" s="1750" t="s">
        <v>271</v>
      </c>
      <c r="B11" s="1750"/>
      <c r="C11" s="1751"/>
      <c r="D11" s="1751"/>
      <c r="E11" s="275"/>
      <c r="F11" s="275"/>
      <c r="G11" s="275"/>
    </row>
    <row r="12" spans="1:8" ht="28.5" customHeight="1" thickBot="1" x14ac:dyDescent="0.4">
      <c r="A12" s="274"/>
      <c r="B12" s="274"/>
      <c r="C12" s="273" t="s">
        <v>270</v>
      </c>
      <c r="D12" s="272"/>
      <c r="E12" s="272"/>
      <c r="F12" s="272"/>
      <c r="G12" s="272"/>
    </row>
    <row r="13" spans="1:8" ht="21.75" customHeight="1" x14ac:dyDescent="0.2">
      <c r="A13" s="1752" t="s">
        <v>269</v>
      </c>
      <c r="B13" s="1754" t="s">
        <v>268</v>
      </c>
      <c r="C13" s="1754" t="s">
        <v>545</v>
      </c>
      <c r="D13" s="1756" t="s">
        <v>267</v>
      </c>
      <c r="E13" s="271" t="s">
        <v>266</v>
      </c>
      <c r="F13" s="270" t="s">
        <v>265</v>
      </c>
      <c r="G13" s="269"/>
    </row>
    <row r="14" spans="1:8" ht="39" customHeight="1" thickBot="1" x14ac:dyDescent="0.25">
      <c r="A14" s="1753"/>
      <c r="B14" s="1755"/>
      <c r="C14" s="1755"/>
      <c r="D14" s="1757"/>
      <c r="E14" s="1465">
        <v>0.1</v>
      </c>
      <c r="F14" s="1465">
        <v>0.2</v>
      </c>
      <c r="G14" s="269"/>
    </row>
    <row r="15" spans="1:8" ht="21" thickBot="1" x14ac:dyDescent="0.35">
      <c r="A15" s="268">
        <v>1</v>
      </c>
      <c r="B15" s="1227">
        <v>10000</v>
      </c>
      <c r="C15" s="1228">
        <v>2</v>
      </c>
      <c r="D15" s="1466">
        <v>3</v>
      </c>
      <c r="E15" s="1467">
        <v>4</v>
      </c>
      <c r="F15" s="1467">
        <v>5</v>
      </c>
      <c r="G15" s="263"/>
    </row>
    <row r="16" spans="1:8" ht="43.5" hidden="1" customHeight="1" thickBot="1" x14ac:dyDescent="0.4">
      <c r="A16" s="262" t="s">
        <v>520</v>
      </c>
      <c r="B16" s="261"/>
      <c r="C16" s="260"/>
      <c r="D16" s="259"/>
      <c r="E16" s="258"/>
      <c r="F16" s="258"/>
      <c r="G16" s="11"/>
      <c r="H16" s="257">
        <v>1</v>
      </c>
    </row>
    <row r="17" spans="1:7" ht="63" customHeight="1" x14ac:dyDescent="0.35">
      <c r="A17" s="1468" t="str">
        <f>'[8] РБ на 10.05.23 '!A17</f>
        <v>Консультация врача - проктолога высшей категории (первичная)</v>
      </c>
      <c r="B17" s="249">
        <f>C17*$B$15</f>
        <v>370400</v>
      </c>
      <c r="C17" s="253">
        <v>37.04</v>
      </c>
      <c r="D17" s="251"/>
      <c r="E17" s="251"/>
      <c r="F17" s="251"/>
      <c r="G17" s="119"/>
    </row>
    <row r="18" spans="1:7" ht="44.25" customHeight="1" thickBot="1" x14ac:dyDescent="0.4">
      <c r="A18" s="600" t="s">
        <v>1</v>
      </c>
      <c r="B18" s="256"/>
      <c r="C18" s="240">
        <f>[8]проктология!H28</f>
        <v>1.44</v>
      </c>
      <c r="D18" s="1470">
        <f>E18</f>
        <v>0.04</v>
      </c>
      <c r="E18" s="1471">
        <f>[8]проктология!I28</f>
        <v>0.04</v>
      </c>
      <c r="F18" s="251"/>
      <c r="G18" s="119"/>
    </row>
    <row r="19" spans="1:7" ht="51.75" customHeight="1" thickBot="1" x14ac:dyDescent="0.4">
      <c r="A19" s="1477" t="s">
        <v>523</v>
      </c>
      <c r="B19" s="1511"/>
      <c r="C19" s="240">
        <f>C17+C18</f>
        <v>38.479999999999997</v>
      </c>
      <c r="D19" s="1470">
        <f>D18</f>
        <v>0.04</v>
      </c>
      <c r="E19" s="251"/>
      <c r="F19" s="251"/>
      <c r="G19" s="119"/>
    </row>
    <row r="20" spans="1:7" ht="60" customHeight="1" x14ac:dyDescent="0.35">
      <c r="A20" s="1468" t="str">
        <f>'[8] РБ на 10.05.23 '!A20</f>
        <v>Консультация врача - проктолога  высшей категории (повторная)</v>
      </c>
      <c r="B20" s="249">
        <f>C20*$B$15</f>
        <v>310200</v>
      </c>
      <c r="C20" s="253">
        <v>31.02</v>
      </c>
      <c r="D20" s="251"/>
      <c r="E20" s="251"/>
      <c r="F20" s="251"/>
      <c r="G20" s="119"/>
    </row>
    <row r="21" spans="1:7" ht="48.75" customHeight="1" x14ac:dyDescent="0.35">
      <c r="A21" s="1469" t="s">
        <v>1</v>
      </c>
      <c r="B21" s="254"/>
      <c r="C21" s="240">
        <f>[8]проктология!H29</f>
        <v>1.44</v>
      </c>
      <c r="D21" s="1470">
        <f>E21</f>
        <v>0.04</v>
      </c>
      <c r="E21" s="1471">
        <f>[8]проктология!I29</f>
        <v>0.04</v>
      </c>
      <c r="F21" s="251"/>
      <c r="G21" s="119"/>
    </row>
    <row r="22" spans="1:7" ht="48.75" customHeight="1" thickBot="1" x14ac:dyDescent="0.4">
      <c r="A22" s="1472" t="s">
        <v>523</v>
      </c>
      <c r="B22" s="1473"/>
      <c r="C22" s="240">
        <f>C20+C21</f>
        <v>32.46</v>
      </c>
      <c r="D22" s="1470">
        <f>D21</f>
        <v>0.04</v>
      </c>
      <c r="E22" s="251"/>
      <c r="F22" s="251"/>
      <c r="G22" s="119"/>
    </row>
    <row r="23" spans="1:7" ht="52.5" customHeight="1" x14ac:dyDescent="0.4">
      <c r="A23" s="1475" t="str">
        <f>'[8] РБ на 10.05.23 '!A23</f>
        <v>Аноскопия</v>
      </c>
      <c r="B23" s="249">
        <f>C23*$B$15</f>
        <v>155300</v>
      </c>
      <c r="C23" s="240">
        <v>15.53</v>
      </c>
      <c r="D23" s="239"/>
      <c r="E23" s="239"/>
      <c r="F23" s="239"/>
      <c r="G23" s="238"/>
    </row>
    <row r="24" spans="1:7" ht="41.25" customHeight="1" thickBot="1" x14ac:dyDescent="0.4">
      <c r="A24" s="600" t="s">
        <v>1</v>
      </c>
      <c r="B24" s="244">
        <f>C24*$B$15</f>
        <v>45100</v>
      </c>
      <c r="C24" s="240">
        <f>[8]проктология!H30</f>
        <v>4.51</v>
      </c>
      <c r="D24" s="239">
        <f>E24</f>
        <v>0.41</v>
      </c>
      <c r="E24" s="1476">
        <f>[8]проктология!I30</f>
        <v>0.41</v>
      </c>
      <c r="F24" s="239"/>
      <c r="G24" s="238"/>
    </row>
    <row r="25" spans="1:7" ht="45.75" customHeight="1" thickBot="1" x14ac:dyDescent="0.4">
      <c r="A25" s="1477" t="s">
        <v>523</v>
      </c>
      <c r="B25" s="244">
        <f>C25*$B$15</f>
        <v>200400</v>
      </c>
      <c r="C25" s="240">
        <f>C23+C24</f>
        <v>20.04</v>
      </c>
      <c r="D25" s="239">
        <f>D24</f>
        <v>0.41</v>
      </c>
      <c r="E25" s="239"/>
      <c r="F25" s="239"/>
      <c r="G25" s="238"/>
    </row>
    <row r="26" spans="1:7" ht="54" customHeight="1" x14ac:dyDescent="0.45">
      <c r="A26" s="1514" t="str">
        <f>'[8] РБ на 10.05.23 '!A26</f>
        <v>Ректоскопия</v>
      </c>
      <c r="B26" s="244">
        <f>C26*$B$15</f>
        <v>672700</v>
      </c>
      <c r="C26" s="240">
        <v>67.27</v>
      </c>
      <c r="D26" s="239"/>
      <c r="E26" s="239"/>
      <c r="F26" s="239"/>
      <c r="G26" s="238"/>
    </row>
    <row r="27" spans="1:7" ht="48" customHeight="1" thickBot="1" x14ac:dyDescent="0.4">
      <c r="A27" s="600" t="s">
        <v>1</v>
      </c>
      <c r="B27" s="244">
        <f>C27*$B$15</f>
        <v>10100</v>
      </c>
      <c r="C27" s="240">
        <f>[8]проктология!H31</f>
        <v>1.01</v>
      </c>
      <c r="D27" s="239">
        <f>E27</f>
        <v>0.09</v>
      </c>
      <c r="E27" s="1476">
        <f>[8]проктология!I31</f>
        <v>0.09</v>
      </c>
      <c r="F27" s="239"/>
      <c r="G27" s="238"/>
    </row>
    <row r="28" spans="1:7" ht="39" customHeight="1" thickBot="1" x14ac:dyDescent="0.4">
      <c r="A28" s="1478" t="s">
        <v>523</v>
      </c>
      <c r="B28" s="244"/>
      <c r="C28" s="247">
        <f>C26+C27</f>
        <v>68.28</v>
      </c>
      <c r="D28" s="239">
        <f>D27</f>
        <v>0.09</v>
      </c>
      <c r="E28" s="239"/>
      <c r="F28" s="239"/>
      <c r="G28" s="238"/>
    </row>
    <row r="29" spans="1:7" ht="54" customHeight="1" x14ac:dyDescent="0.35">
      <c r="A29" s="1468" t="str">
        <f>'[8] РБ на 10.05.23 '!A29</f>
        <v>Лигирование геморроидальных узлов латексными кольцами</v>
      </c>
      <c r="B29" s="244">
        <f>C29*$B$15</f>
        <v>758500</v>
      </c>
      <c r="C29" s="240">
        <v>75.849999999999994</v>
      </c>
      <c r="D29" s="239"/>
      <c r="E29" s="239"/>
      <c r="F29" s="239"/>
      <c r="G29" s="238"/>
    </row>
    <row r="30" spans="1:7" ht="39" customHeight="1" thickBot="1" x14ac:dyDescent="0.4">
      <c r="A30" s="600" t="s">
        <v>1</v>
      </c>
      <c r="B30" s="244">
        <f>C30*$B$15</f>
        <v>36200</v>
      </c>
      <c r="C30" s="240">
        <f>[8]проктология!H32</f>
        <v>3.62</v>
      </c>
      <c r="D30" s="239">
        <f>E30</f>
        <v>0.33</v>
      </c>
      <c r="E30" s="1476">
        <f>[8]проктология!I32</f>
        <v>0.33</v>
      </c>
      <c r="F30" s="239"/>
      <c r="G30" s="238"/>
    </row>
    <row r="31" spans="1:7" ht="39" customHeight="1" thickBot="1" x14ac:dyDescent="0.4">
      <c r="A31" s="1478" t="s">
        <v>523</v>
      </c>
      <c r="B31" s="244"/>
      <c r="C31" s="247">
        <f>C29+C30</f>
        <v>79.47</v>
      </c>
      <c r="D31" s="239">
        <f>D30</f>
        <v>0.33</v>
      </c>
      <c r="E31" s="239"/>
      <c r="F31" s="239"/>
      <c r="G31" s="238"/>
    </row>
    <row r="32" spans="1:7" ht="57.75" customHeight="1" x14ac:dyDescent="0.35">
      <c r="A32" s="1468" t="str">
        <f>'[8] РБ на 10.05.23 '!A32</f>
        <v>Двойное лигирование геморроидальных узлов латексными кольцами</v>
      </c>
      <c r="B32" s="249">
        <f>C32*$B$15</f>
        <v>758500</v>
      </c>
      <c r="C32" s="253">
        <v>75.849999999999994</v>
      </c>
      <c r="D32" s="251"/>
      <c r="E32" s="251"/>
      <c r="F32" s="251"/>
      <c r="G32" s="238"/>
    </row>
    <row r="33" spans="1:7" ht="39" customHeight="1" thickBot="1" x14ac:dyDescent="0.4">
      <c r="A33" s="600" t="s">
        <v>1</v>
      </c>
      <c r="B33" s="256"/>
      <c r="C33" s="240">
        <f>[8]проктология!H33</f>
        <v>5.0199999999999996</v>
      </c>
      <c r="D33" s="1470">
        <f>E33</f>
        <v>0.46</v>
      </c>
      <c r="E33" s="1471">
        <f>[8]проктология!I33</f>
        <v>0.46</v>
      </c>
      <c r="F33" s="251"/>
      <c r="G33" s="238"/>
    </row>
    <row r="34" spans="1:7" ht="39" customHeight="1" thickBot="1" x14ac:dyDescent="0.4">
      <c r="A34" s="1478" t="s">
        <v>523</v>
      </c>
      <c r="B34" s="1511"/>
      <c r="C34" s="240">
        <f>C32+C33</f>
        <v>80.86999999999999</v>
      </c>
      <c r="D34" s="1470">
        <f>D33</f>
        <v>0.46</v>
      </c>
      <c r="E34" s="251"/>
      <c r="F34" s="251"/>
      <c r="G34" s="238"/>
    </row>
    <row r="35" spans="1:7" ht="39" customHeight="1" x14ac:dyDescent="0.35">
      <c r="A35" s="1510"/>
      <c r="B35" s="1473"/>
      <c r="C35" s="1507"/>
      <c r="D35" s="1508"/>
      <c r="E35" s="1509"/>
      <c r="F35" s="1509"/>
      <c r="G35" s="238"/>
    </row>
    <row r="36" spans="1:7" ht="39" customHeight="1" x14ac:dyDescent="0.35">
      <c r="A36" s="1510"/>
      <c r="B36" s="1473"/>
      <c r="C36" s="1507"/>
      <c r="D36" s="1508"/>
      <c r="E36" s="1509"/>
      <c r="F36" s="1509"/>
      <c r="G36" s="238"/>
    </row>
    <row r="37" spans="1:7" ht="30" x14ac:dyDescent="0.4">
      <c r="A37" s="24" t="s">
        <v>37</v>
      </c>
      <c r="B37" s="20"/>
      <c r="C37" s="23" t="s">
        <v>36</v>
      </c>
      <c r="D37" s="19" t="s">
        <v>515</v>
      </c>
      <c r="E37" s="21"/>
      <c r="F37" s="19"/>
      <c r="G37" s="19"/>
    </row>
    <row r="38" spans="1:7" ht="30" x14ac:dyDescent="0.4">
      <c r="A38" s="22"/>
      <c r="B38" s="15"/>
      <c r="C38" s="16"/>
      <c r="D38" s="11"/>
      <c r="E38" s="19"/>
      <c r="F38" s="11"/>
      <c r="G38" s="11"/>
    </row>
    <row r="39" spans="1:7" x14ac:dyDescent="0.35">
      <c r="A39" s="20"/>
      <c r="B39" s="15"/>
      <c r="C39" s="16"/>
      <c r="D39" s="11"/>
      <c r="E39" s="11"/>
      <c r="F39" s="11"/>
      <c r="G39" s="11"/>
    </row>
    <row r="40" spans="1:7" x14ac:dyDescent="0.35">
      <c r="A40" s="15"/>
      <c r="B40" s="15"/>
      <c r="C40" s="16"/>
      <c r="D40" s="11"/>
      <c r="E40" s="11"/>
      <c r="F40" s="11"/>
      <c r="G40" s="11"/>
    </row>
    <row r="41" spans="1:7" x14ac:dyDescent="0.35">
      <c r="A41" s="15"/>
      <c r="B41" s="15"/>
      <c r="C41" s="16"/>
      <c r="D41" s="11"/>
      <c r="E41" s="11"/>
      <c r="F41" s="11"/>
      <c r="G41" s="11"/>
    </row>
    <row r="42" spans="1:7" x14ac:dyDescent="0.35">
      <c r="A42" s="15"/>
      <c r="B42" s="15"/>
      <c r="C42" s="16"/>
      <c r="D42" s="11"/>
      <c r="E42" s="11"/>
      <c r="F42" s="11"/>
      <c r="G42" s="11"/>
    </row>
    <row r="43" spans="1:7" x14ac:dyDescent="0.35">
      <c r="A43" s="15"/>
      <c r="B43" s="15"/>
      <c r="C43" s="16"/>
      <c r="D43" s="11"/>
      <c r="E43" s="11"/>
      <c r="F43" s="11"/>
      <c r="G43" s="11"/>
    </row>
    <row r="44" spans="1:7" x14ac:dyDescent="0.35">
      <c r="A44" s="15"/>
      <c r="B44" s="15"/>
      <c r="C44" s="16"/>
      <c r="D44" s="11"/>
      <c r="E44" s="11"/>
      <c r="F44" s="11"/>
      <c r="G44" s="11"/>
    </row>
    <row r="45" spans="1:7" x14ac:dyDescent="0.35">
      <c r="A45" s="15"/>
      <c r="B45" s="15"/>
      <c r="C45" s="16"/>
      <c r="D45" s="11"/>
      <c r="E45" s="11"/>
      <c r="F45" s="11"/>
      <c r="G45" s="11"/>
    </row>
    <row r="46" spans="1:7" x14ac:dyDescent="0.35">
      <c r="A46" s="15"/>
      <c r="B46" s="15"/>
      <c r="C46" s="16"/>
      <c r="D46" s="11"/>
      <c r="E46" s="11"/>
      <c r="F46" s="11"/>
      <c r="G46" s="11"/>
    </row>
    <row r="47" spans="1:7" x14ac:dyDescent="0.35">
      <c r="A47" s="15"/>
      <c r="B47" s="15"/>
      <c r="C47" s="16"/>
      <c r="D47" s="11"/>
      <c r="E47" s="11"/>
      <c r="F47" s="11"/>
      <c r="G47" s="11"/>
    </row>
    <row r="48" spans="1:7" x14ac:dyDescent="0.35">
      <c r="A48" s="15"/>
      <c r="B48" s="15"/>
      <c r="C48" s="16"/>
      <c r="D48" s="11"/>
      <c r="E48" s="11"/>
      <c r="F48" s="11"/>
      <c r="G48" s="11"/>
    </row>
    <row r="49" spans="1:7" x14ac:dyDescent="0.35">
      <c r="A49" s="15"/>
      <c r="B49" s="15"/>
      <c r="C49" s="16"/>
      <c r="D49" s="11"/>
      <c r="E49" s="11"/>
      <c r="F49" s="11"/>
      <c r="G49" s="11"/>
    </row>
    <row r="50" spans="1:7" x14ac:dyDescent="0.35">
      <c r="A50" s="15"/>
      <c r="B50" s="15"/>
      <c r="C50" s="16"/>
      <c r="D50" s="11"/>
      <c r="E50" s="11"/>
      <c r="F50" s="11"/>
      <c r="G50" s="11"/>
    </row>
    <row r="51" spans="1:7" x14ac:dyDescent="0.35">
      <c r="A51" s="15"/>
      <c r="B51" s="15"/>
      <c r="C51" s="16"/>
      <c r="D51" s="11"/>
      <c r="E51" s="11"/>
      <c r="F51" s="11"/>
      <c r="G51" s="11"/>
    </row>
    <row r="52" spans="1:7" x14ac:dyDescent="0.35">
      <c r="A52" s="15"/>
      <c r="B52" s="15"/>
      <c r="C52" s="16"/>
      <c r="D52" s="11"/>
      <c r="E52" s="11"/>
      <c r="F52" s="11"/>
      <c r="G52" s="11"/>
    </row>
    <row r="53" spans="1:7" x14ac:dyDescent="0.35">
      <c r="A53" s="15"/>
      <c r="B53" s="15"/>
      <c r="C53" s="16"/>
      <c r="D53" s="11"/>
      <c r="E53" s="11"/>
      <c r="F53" s="11"/>
      <c r="G53" s="11"/>
    </row>
    <row r="54" spans="1:7" x14ac:dyDescent="0.35">
      <c r="A54" s="15"/>
      <c r="B54" s="15"/>
      <c r="C54" s="16"/>
      <c r="D54" s="11"/>
      <c r="E54" s="11"/>
      <c r="F54" s="11"/>
      <c r="G54" s="11"/>
    </row>
    <row r="55" spans="1:7" x14ac:dyDescent="0.35">
      <c r="A55" s="15"/>
      <c r="B55" s="15"/>
      <c r="C55" s="16"/>
      <c r="D55" s="11"/>
      <c r="E55" s="11"/>
      <c r="F55" s="11"/>
      <c r="G55" s="11"/>
    </row>
    <row r="56" spans="1:7" x14ac:dyDescent="0.35">
      <c r="A56" s="15"/>
      <c r="B56" s="15"/>
      <c r="C56" s="16"/>
      <c r="D56" s="11"/>
      <c r="E56" s="11"/>
      <c r="F56" s="11"/>
      <c r="G56" s="11"/>
    </row>
    <row r="57" spans="1:7" x14ac:dyDescent="0.35">
      <c r="A57" s="15"/>
      <c r="B57" s="15"/>
      <c r="C57" s="16"/>
      <c r="D57" s="11"/>
      <c r="E57" s="11"/>
      <c r="F57" s="11"/>
      <c r="G57" s="11"/>
    </row>
    <row r="58" spans="1:7" x14ac:dyDescent="0.35">
      <c r="A58" s="15"/>
      <c r="B58" s="15"/>
      <c r="C58" s="16"/>
      <c r="D58" s="11"/>
      <c r="E58" s="11"/>
      <c r="F58" s="11"/>
      <c r="G58" s="11"/>
    </row>
    <row r="59" spans="1:7" x14ac:dyDescent="0.35">
      <c r="A59" s="15"/>
      <c r="B59" s="15"/>
      <c r="C59" s="16"/>
      <c r="D59" s="11"/>
      <c r="E59" s="11"/>
      <c r="F59" s="11"/>
      <c r="G59" s="11"/>
    </row>
    <row r="60" spans="1:7" x14ac:dyDescent="0.35">
      <c r="A60" s="15"/>
      <c r="B60" s="15"/>
      <c r="C60" s="16"/>
      <c r="D60" s="11"/>
      <c r="E60" s="11"/>
      <c r="F60" s="11"/>
      <c r="G60" s="11"/>
    </row>
    <row r="61" spans="1:7" x14ac:dyDescent="0.35">
      <c r="A61" s="15"/>
      <c r="B61" s="15"/>
      <c r="C61" s="16"/>
      <c r="D61" s="11"/>
      <c r="E61" s="11"/>
      <c r="F61" s="11"/>
      <c r="G61" s="11"/>
    </row>
    <row r="62" spans="1:7" x14ac:dyDescent="0.35">
      <c r="A62" s="15"/>
      <c r="B62" s="15"/>
      <c r="C62" s="16"/>
      <c r="D62" s="11"/>
      <c r="E62" s="11"/>
      <c r="F62" s="11"/>
      <c r="G62" s="11"/>
    </row>
    <row r="63" spans="1:7" x14ac:dyDescent="0.35">
      <c r="A63" s="15"/>
      <c r="E63" s="11"/>
      <c r="G63" s="11"/>
    </row>
    <row r="64" spans="1:7" x14ac:dyDescent="0.35">
      <c r="A64" s="15"/>
      <c r="G64" s="11"/>
    </row>
    <row r="65" spans="7:7" x14ac:dyDescent="0.35">
      <c r="G65" s="11"/>
    </row>
    <row r="66" spans="7:7" x14ac:dyDescent="0.35">
      <c r="G66" s="11"/>
    </row>
    <row r="67" spans="7:7" x14ac:dyDescent="0.35">
      <c r="G67" s="11"/>
    </row>
    <row r="68" spans="7:7" x14ac:dyDescent="0.35">
      <c r="G68" s="11"/>
    </row>
    <row r="69" spans="7:7" x14ac:dyDescent="0.35">
      <c r="G69" s="11"/>
    </row>
    <row r="70" spans="7:7" x14ac:dyDescent="0.35">
      <c r="G70" s="11"/>
    </row>
    <row r="71" spans="7:7" x14ac:dyDescent="0.35">
      <c r="G71" s="11"/>
    </row>
    <row r="72" spans="7:7" x14ac:dyDescent="0.35">
      <c r="G72" s="11"/>
    </row>
    <row r="73" spans="7:7" x14ac:dyDescent="0.35">
      <c r="G73" s="11"/>
    </row>
    <row r="74" spans="7:7" x14ac:dyDescent="0.35">
      <c r="G74" s="11"/>
    </row>
    <row r="75" spans="7:7" x14ac:dyDescent="0.35">
      <c r="G75" s="11"/>
    </row>
    <row r="76" spans="7:7" x14ac:dyDescent="0.35">
      <c r="G76" s="11"/>
    </row>
    <row r="77" spans="7:7" x14ac:dyDescent="0.35">
      <c r="G77" s="11"/>
    </row>
    <row r="78" spans="7:7" x14ac:dyDescent="0.35">
      <c r="G78" s="11"/>
    </row>
    <row r="79" spans="7:7" x14ac:dyDescent="0.35">
      <c r="G79" s="11"/>
    </row>
    <row r="80" spans="7:7" x14ac:dyDescent="0.35">
      <c r="G80" s="11"/>
    </row>
    <row r="81" spans="7:7" x14ac:dyDescent="0.35">
      <c r="G81" s="11"/>
    </row>
    <row r="82" spans="7:7" x14ac:dyDescent="0.35">
      <c r="G82" s="11"/>
    </row>
    <row r="83" spans="7:7" x14ac:dyDescent="0.35">
      <c r="G83" s="11"/>
    </row>
    <row r="84" spans="7:7" x14ac:dyDescent="0.35">
      <c r="G84" s="11"/>
    </row>
    <row r="85" spans="7:7" x14ac:dyDescent="0.35">
      <c r="G85" s="11"/>
    </row>
    <row r="86" spans="7:7" x14ac:dyDescent="0.35">
      <c r="G86" s="11"/>
    </row>
    <row r="87" spans="7:7" x14ac:dyDescent="0.35">
      <c r="G87" s="11"/>
    </row>
    <row r="88" spans="7:7" x14ac:dyDescent="0.35">
      <c r="G88" s="11"/>
    </row>
    <row r="89" spans="7:7" x14ac:dyDescent="0.35">
      <c r="G89" s="11"/>
    </row>
    <row r="90" spans="7:7" x14ac:dyDescent="0.35">
      <c r="G90" s="11"/>
    </row>
    <row r="91" spans="7:7" x14ac:dyDescent="0.35">
      <c r="G91" s="11"/>
    </row>
    <row r="92" spans="7:7" x14ac:dyDescent="0.35">
      <c r="G92" s="11"/>
    </row>
    <row r="93" spans="7:7" x14ac:dyDescent="0.35">
      <c r="G93" s="11"/>
    </row>
    <row r="94" spans="7:7" x14ac:dyDescent="0.35">
      <c r="G94" s="11"/>
    </row>
    <row r="95" spans="7:7" x14ac:dyDescent="0.35">
      <c r="G95" s="11"/>
    </row>
    <row r="96" spans="7:7" x14ac:dyDescent="0.35">
      <c r="G96" s="11"/>
    </row>
    <row r="97" spans="7:7" x14ac:dyDescent="0.35">
      <c r="G97" s="11"/>
    </row>
    <row r="98" spans="7:7" x14ac:dyDescent="0.35">
      <c r="G98" s="11"/>
    </row>
    <row r="99" spans="7:7" x14ac:dyDescent="0.35">
      <c r="G99" s="11"/>
    </row>
    <row r="100" spans="7:7" x14ac:dyDescent="0.35">
      <c r="G100" s="11"/>
    </row>
    <row r="101" spans="7:7" x14ac:dyDescent="0.35">
      <c r="G101" s="11"/>
    </row>
    <row r="102" spans="7:7" x14ac:dyDescent="0.35">
      <c r="G102" s="11"/>
    </row>
    <row r="103" spans="7:7" x14ac:dyDescent="0.35">
      <c r="G103" s="11"/>
    </row>
    <row r="104" spans="7:7" x14ac:dyDescent="0.35">
      <c r="G104" s="11"/>
    </row>
    <row r="105" spans="7:7" x14ac:dyDescent="0.35">
      <c r="G105" s="11"/>
    </row>
    <row r="106" spans="7:7" x14ac:dyDescent="0.35">
      <c r="G106" s="11"/>
    </row>
    <row r="107" spans="7:7" x14ac:dyDescent="0.35">
      <c r="G107" s="11"/>
    </row>
    <row r="108" spans="7:7" x14ac:dyDescent="0.35">
      <c r="G108" s="11"/>
    </row>
    <row r="109" spans="7:7" x14ac:dyDescent="0.35">
      <c r="G109" s="11"/>
    </row>
    <row r="110" spans="7:7" x14ac:dyDescent="0.35">
      <c r="G110" s="11"/>
    </row>
    <row r="111" spans="7:7" x14ac:dyDescent="0.35">
      <c r="G111" s="11"/>
    </row>
    <row r="112" spans="7:7" x14ac:dyDescent="0.35">
      <c r="G112" s="11"/>
    </row>
    <row r="113" spans="7:7" x14ac:dyDescent="0.35">
      <c r="G113" s="11"/>
    </row>
    <row r="114" spans="7:7" x14ac:dyDescent="0.35">
      <c r="G114" s="11"/>
    </row>
    <row r="115" spans="7:7" x14ac:dyDescent="0.35">
      <c r="G115" s="11"/>
    </row>
    <row r="116" spans="7:7" x14ac:dyDescent="0.35">
      <c r="G116" s="11"/>
    </row>
    <row r="117" spans="7:7" x14ac:dyDescent="0.35">
      <c r="G117" s="11"/>
    </row>
    <row r="118" spans="7:7" x14ac:dyDescent="0.35">
      <c r="G118" s="11"/>
    </row>
  </sheetData>
  <mergeCells count="7">
    <mergeCell ref="A9:D9"/>
    <mergeCell ref="A10:D10"/>
    <mergeCell ref="A11:D11"/>
    <mergeCell ref="A13:A14"/>
    <mergeCell ref="B13:B14"/>
    <mergeCell ref="C13:C14"/>
    <mergeCell ref="D13:D14"/>
  </mergeCells>
  <printOptions horizontalCentered="1"/>
  <pageMargins left="0.23622047244094491" right="0.23622047244094491" top="0.11811023622047245" bottom="0" header="0.31496062992125984" footer="0.23622047244094491"/>
  <pageSetup paperSize="9" scale="28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5</vt:i4>
      </vt:variant>
    </vt:vector>
  </HeadingPairs>
  <TitlesOfParts>
    <vt:vector size="28" baseType="lpstr">
      <vt:lpstr> РБ на 1.04.22 изм на 5.08</vt:lpstr>
      <vt:lpstr>страх 10.11.22</vt:lpstr>
      <vt:lpstr>иностранцы 1.07.23)</vt:lpstr>
      <vt:lpstr>белорусы 01.07.23</vt:lpstr>
      <vt:lpstr>СТРАХ на 10.05.23 (2)</vt:lpstr>
      <vt:lpstr>ИГ НА 10.05.23 (2)</vt:lpstr>
      <vt:lpstr> РБ на 10.05.23  (2)</vt:lpstr>
      <vt:lpstr>СТРАХ на 10.05.23</vt:lpstr>
      <vt:lpstr>ИГ НА 10.05.23</vt:lpstr>
      <vt:lpstr> РБ на 10.05.23 </vt:lpstr>
      <vt:lpstr>СТРАХ на 1.05.23</vt:lpstr>
      <vt:lpstr>ИГ НА 1.05.23</vt:lpstr>
      <vt:lpstr> РБ на 1.05.23 </vt:lpstr>
      <vt:lpstr>СТРАХ на 24.05.23</vt:lpstr>
      <vt:lpstr>ИГ НА 23.05.23</vt:lpstr>
      <vt:lpstr> РБ на 24.05.23 </vt:lpstr>
      <vt:lpstr>белорусы страх. 20.02.23)</vt:lpstr>
      <vt:lpstr>ИГ на 20.02.23</vt:lpstr>
      <vt:lpstr>РБ на 20.02.23</vt:lpstr>
      <vt:lpstr>ТЕЙПИР</vt:lpstr>
      <vt:lpstr>СТРАХ  НА 10.11.22</vt:lpstr>
      <vt:lpstr>ИГна 10.11.22</vt:lpstr>
      <vt:lpstr> РБ на 10.11.22 </vt:lpstr>
      <vt:lpstr>'белорусы страх. 20.02.23)'!Область_печати</vt:lpstr>
      <vt:lpstr>'ИГ на 20.02.23'!Область_печати</vt:lpstr>
      <vt:lpstr>'ИГна 10.11.22'!Область_печати</vt:lpstr>
      <vt:lpstr>'иностранцы 1.07.23)'!Область_печати</vt:lpstr>
      <vt:lpstr>'СТРАХ  НА 10.11.22'!Область_печати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2023-09-06T07:42:48Z</dcterms:created>
  <dcterms:modified xsi:type="dcterms:W3CDTF">2023-09-08T09:28:01Z</dcterms:modified>
</cp:coreProperties>
</file>